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sg-my.sharepoint.com/personal/natsumi_chiba_nsg_com/Documents/デスクトップ（OD）/01. IR部/★タスクリスト、SOP/02. ウェブ・イントロ更新/202606/"/>
    </mc:Choice>
  </mc:AlternateContent>
  <xr:revisionPtr revIDLastSave="112" documentId="13_ncr:4000b_{32B7E838-CF9C-4631-BDB6-F090B2542721}" xr6:coauthVersionLast="47" xr6:coauthVersionMax="47" xr10:uidLastSave="{374551F6-3600-4062-B363-67CF3062E26D}"/>
  <bookViews>
    <workbookView xWindow="28680" yWindow="-120" windowWidth="29040" windowHeight="15720" xr2:uid="{00000000-000D-0000-FFFF-FFFF00000000}"/>
  </bookViews>
  <sheets>
    <sheet name="Long Term Financial Data" sheetId="1" r:id="rId1"/>
  </sheets>
  <definedNames>
    <definedName name="_xlnm.Print_Area" localSheetId="0">'Long Term Financial Data'!$A$1:$S$104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" i="1" l="1"/>
  <c r="T30" i="1"/>
  <c r="U30" i="1"/>
  <c r="U16" i="1"/>
  <c r="U47" i="1"/>
  <c r="U57" i="1"/>
  <c r="U56" i="1"/>
  <c r="U54" i="1"/>
  <c r="U43" i="1"/>
  <c r="U42" i="1"/>
  <c r="U28" i="1"/>
  <c r="U20" i="1"/>
  <c r="U19" i="1"/>
  <c r="U18" i="1"/>
  <c r="U17" i="1"/>
  <c r="T20" i="1"/>
  <c r="T19" i="1"/>
  <c r="T18" i="1"/>
  <c r="T17" i="1"/>
  <c r="T16" i="1"/>
  <c r="T64" i="1"/>
  <c r="T57" i="1"/>
  <c r="T54" i="1"/>
  <c r="T51" i="1"/>
  <c r="T47" i="1"/>
  <c r="T43" i="1"/>
  <c r="T42" i="1"/>
  <c r="T28" i="1"/>
  <c r="T14" i="1"/>
  <c r="S30" i="1"/>
  <c r="R54" i="1"/>
  <c r="Q54" i="1"/>
  <c r="P54" i="1"/>
  <c r="O54" i="1"/>
  <c r="N54" i="1"/>
  <c r="M54" i="1"/>
  <c r="L54" i="1"/>
  <c r="K54" i="1"/>
  <c r="J54" i="1"/>
  <c r="H54" i="1"/>
  <c r="F54" i="1"/>
  <c r="E54" i="1"/>
  <c r="D54" i="1"/>
  <c r="C54" i="1"/>
  <c r="Q75" i="1"/>
  <c r="R75" i="1"/>
  <c r="P75" i="1"/>
  <c r="Q70" i="1"/>
  <c r="R70" i="1"/>
  <c r="P70" i="1"/>
  <c r="P58" i="1"/>
  <c r="P51" i="1"/>
  <c r="P47" i="1"/>
  <c r="P43" i="1"/>
  <c r="P39" i="1"/>
  <c r="P42" i="1"/>
  <c r="P33" i="1"/>
  <c r="P20" i="1"/>
  <c r="P19" i="1"/>
  <c r="P18" i="1"/>
  <c r="P17" i="1"/>
  <c r="P10" i="1"/>
  <c r="P16" i="1" s="1"/>
  <c r="P3" i="1"/>
  <c r="P30" i="1" s="1"/>
  <c r="K51" i="1"/>
  <c r="K47" i="1" s="1"/>
  <c r="L51" i="1"/>
  <c r="L47" i="1"/>
  <c r="M51" i="1"/>
  <c r="M47" i="1"/>
  <c r="N51" i="1"/>
  <c r="N47" i="1"/>
  <c r="O51" i="1"/>
  <c r="O47" i="1"/>
  <c r="J51" i="1"/>
  <c r="J47" i="1"/>
  <c r="H51" i="1"/>
  <c r="H47" i="1"/>
  <c r="D51" i="1"/>
  <c r="D47" i="1"/>
  <c r="E51" i="1"/>
  <c r="E47" i="1"/>
  <c r="F51" i="1"/>
  <c r="F47" i="1"/>
  <c r="C51" i="1"/>
  <c r="C47" i="1"/>
  <c r="C90" i="1"/>
  <c r="D90" i="1"/>
  <c r="H90" i="1"/>
  <c r="J90" i="1"/>
  <c r="D57" i="1"/>
  <c r="E57" i="1"/>
  <c r="H57" i="1"/>
  <c r="C57" i="1"/>
  <c r="H56" i="1"/>
  <c r="N56" i="1"/>
  <c r="C56" i="1"/>
  <c r="O75" i="1"/>
  <c r="O58" i="1"/>
  <c r="M46" i="1"/>
  <c r="K43" i="1"/>
  <c r="L43" i="1"/>
  <c r="N43" i="1"/>
  <c r="O43" i="1"/>
  <c r="J43" i="1"/>
  <c r="H43" i="1"/>
  <c r="D43" i="1"/>
  <c r="E43" i="1"/>
  <c r="F43" i="1"/>
  <c r="C43" i="1"/>
  <c r="K42" i="1"/>
  <c r="L42" i="1"/>
  <c r="N42" i="1"/>
  <c r="O42" i="1"/>
  <c r="J42" i="1"/>
  <c r="H42" i="1"/>
  <c r="D42" i="1"/>
  <c r="E42" i="1"/>
  <c r="F42" i="1"/>
  <c r="C42" i="1"/>
  <c r="K30" i="1"/>
  <c r="L30" i="1"/>
  <c r="J30" i="1"/>
  <c r="H30" i="1"/>
  <c r="D30" i="1"/>
  <c r="E30" i="1"/>
  <c r="F30" i="1"/>
  <c r="C30" i="1"/>
  <c r="K28" i="1"/>
  <c r="L28" i="1"/>
  <c r="J28" i="1"/>
  <c r="H26" i="1"/>
  <c r="D26" i="1"/>
  <c r="E26" i="1"/>
  <c r="F26" i="1"/>
  <c r="C26" i="1"/>
  <c r="K17" i="1"/>
  <c r="L17" i="1"/>
  <c r="M17" i="1"/>
  <c r="N17" i="1"/>
  <c r="O17" i="1"/>
  <c r="K18" i="1"/>
  <c r="L18" i="1"/>
  <c r="M18" i="1"/>
  <c r="N18" i="1"/>
  <c r="O18" i="1"/>
  <c r="K19" i="1"/>
  <c r="L19" i="1"/>
  <c r="M19" i="1"/>
  <c r="N19" i="1"/>
  <c r="O19" i="1"/>
  <c r="K20" i="1"/>
  <c r="L20" i="1"/>
  <c r="M20" i="1"/>
  <c r="N20" i="1"/>
  <c r="O20" i="1"/>
  <c r="J17" i="1"/>
  <c r="J18" i="1"/>
  <c r="J19" i="1"/>
  <c r="J20" i="1"/>
  <c r="H17" i="1"/>
  <c r="H18" i="1"/>
  <c r="H19" i="1"/>
  <c r="H20" i="1"/>
  <c r="H16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C17" i="1"/>
  <c r="C18" i="1"/>
  <c r="C19" i="1"/>
  <c r="C20" i="1"/>
  <c r="C16" i="1"/>
  <c r="L10" i="1"/>
  <c r="L57" i="1" s="1"/>
  <c r="M10" i="1"/>
  <c r="N10" i="1"/>
  <c r="N16" i="1" s="1"/>
  <c r="O10" i="1"/>
  <c r="O16" i="1" s="1"/>
  <c r="K10" i="1"/>
  <c r="K16" i="1" s="1"/>
  <c r="J10" i="1"/>
  <c r="J57" i="1" s="1"/>
  <c r="J16" i="1"/>
  <c r="O33" i="1"/>
  <c r="O3" i="1"/>
  <c r="O28" i="1"/>
  <c r="M75" i="1"/>
  <c r="N75" i="1"/>
  <c r="M58" i="1"/>
  <c r="N58" i="1"/>
  <c r="M40" i="1"/>
  <c r="M42" i="1"/>
  <c r="M33" i="1"/>
  <c r="N33" i="1"/>
  <c r="M32" i="1"/>
  <c r="M57" i="1" s="1"/>
  <c r="M29" i="1"/>
  <c r="M30" i="1"/>
  <c r="M27" i="1"/>
  <c r="M28" i="1" s="1"/>
  <c r="N3" i="1"/>
  <c r="N28" i="1" s="1"/>
  <c r="P28" i="1"/>
  <c r="O30" i="1"/>
  <c r="M16" i="1"/>
  <c r="N30" i="1"/>
  <c r="M43" i="1"/>
  <c r="O57" i="1" l="1"/>
  <c r="N57" i="1"/>
  <c r="K57" i="1"/>
  <c r="L16" i="1"/>
</calcChain>
</file>

<file path=xl/sharedStrings.xml><?xml version="1.0" encoding="utf-8"?>
<sst xmlns="http://schemas.openxmlformats.org/spreadsheetml/2006/main" count="209" uniqueCount="103">
  <si>
    <t>¥ million</t>
  </si>
  <si>
    <t>Overseas sales as a percentage of consolidated sales</t>
  </si>
  <si>
    <t>%</t>
  </si>
  <si>
    <t>Interest-bearing debt</t>
  </si>
  <si>
    <t>Shareholders' equity</t>
  </si>
  <si>
    <t>Cash and cash equivalents at end of the year</t>
  </si>
  <si>
    <t>Capital expenditures</t>
  </si>
  <si>
    <t>Depreciation</t>
  </si>
  <si>
    <t>R&amp;D costs</t>
  </si>
  <si>
    <t>Number of employees</t>
  </si>
  <si>
    <t>Numbers of shareholders</t>
  </si>
  <si>
    <t>Share ratio in status of shareholders</t>
  </si>
  <si>
    <t>High</t>
  </si>
  <si>
    <t>Low</t>
  </si>
  <si>
    <t>(Non-consolidated) sales</t>
  </si>
  <si>
    <t>(Non-consolidated) net income</t>
  </si>
  <si>
    <t>(Non-consolidated) number of employees</t>
  </si>
  <si>
    <t>¥ million</t>
    <phoneticPr fontId="2"/>
  </si>
  <si>
    <t>¥</t>
    <phoneticPr fontId="2"/>
  </si>
  <si>
    <t xml:space="preserve">   Automotive</t>
  </si>
  <si>
    <t xml:space="preserve">   Automotive</t>
    <phoneticPr fontId="2"/>
  </si>
  <si>
    <t xml:space="preserve">   Others</t>
  </si>
  <si>
    <t xml:space="preserve">   Others</t>
    <phoneticPr fontId="2"/>
  </si>
  <si>
    <t>2006/2007</t>
    <phoneticPr fontId="2"/>
  </si>
  <si>
    <t xml:space="preserve">   Eliminations and general corporate</t>
  </si>
  <si>
    <t>2007/2008</t>
    <phoneticPr fontId="2"/>
  </si>
  <si>
    <t>2008/2009</t>
    <phoneticPr fontId="2"/>
  </si>
  <si>
    <t>2009/2010</t>
    <phoneticPr fontId="2"/>
  </si>
  <si>
    <t>2010/2011</t>
    <phoneticPr fontId="2"/>
  </si>
  <si>
    <t>Assets</t>
    <phoneticPr fontId="2"/>
  </si>
  <si>
    <t>J GAAP</t>
    <phoneticPr fontId="2"/>
  </si>
  <si>
    <t>Account Reporting Rule</t>
    <phoneticPr fontId="2"/>
  </si>
  <si>
    <t>IFRS</t>
    <phoneticPr fontId="2"/>
  </si>
  <si>
    <t>2011/2012</t>
    <phoneticPr fontId="2"/>
  </si>
  <si>
    <t>2012/2013</t>
    <phoneticPr fontId="2"/>
  </si>
  <si>
    <t xml:space="preserve">   Architectural </t>
  </si>
  <si>
    <t xml:space="preserve">   Architectural </t>
    <phoneticPr fontId="2"/>
  </si>
  <si>
    <t>2013/2014</t>
    <phoneticPr fontId="2"/>
  </si>
  <si>
    <t>¥</t>
    <phoneticPr fontId="2"/>
  </si>
  <si>
    <t xml:space="preserve">   Financial institutions and securities firms</t>
    <phoneticPr fontId="2"/>
  </si>
  <si>
    <t xml:space="preserve">   Other corporations</t>
    <phoneticPr fontId="2"/>
  </si>
  <si>
    <t xml:space="preserve">   Foreign investors</t>
    <phoneticPr fontId="2"/>
  </si>
  <si>
    <t xml:space="preserve">   Individuals and others</t>
    <phoneticPr fontId="2"/>
  </si>
  <si>
    <t>2014/2015</t>
    <phoneticPr fontId="2"/>
  </si>
  <si>
    <t>¥</t>
    <phoneticPr fontId="2"/>
  </si>
  <si>
    <t>2015/2016</t>
    <phoneticPr fontId="2"/>
  </si>
  <si>
    <t>Exceptional items</t>
    <phoneticPr fontId="2"/>
  </si>
  <si>
    <t>Share of JVs and associates</t>
    <phoneticPr fontId="2"/>
  </si>
  <si>
    <t>%</t>
    <phoneticPr fontId="2"/>
  </si>
  <si>
    <t>Ordinary Income</t>
  </si>
  <si>
    <t>Ratio of ordinary income to sales</t>
    <phoneticPr fontId="2"/>
  </si>
  <si>
    <t>D/E ratio</t>
    <phoneticPr fontId="2"/>
  </si>
  <si>
    <t>Shareholders' equity ratio</t>
    <phoneticPr fontId="2"/>
  </si>
  <si>
    <t>ROE</t>
    <phoneticPr fontId="2"/>
  </si>
  <si>
    <t>ROA</t>
    <phoneticPr fontId="2"/>
  </si>
  <si>
    <t>Gross profit</t>
    <phoneticPr fontId="2"/>
  </si>
  <si>
    <t xml:space="preserve">   Eliminations and general corporate</t>
    <phoneticPr fontId="2"/>
  </si>
  <si>
    <t>Revenue</t>
    <phoneticPr fontId="2"/>
  </si>
  <si>
    <t>Operating profit ratio to revenue</t>
    <phoneticPr fontId="2"/>
  </si>
  <si>
    <t>Interest and dividend income/ Finance income (IFRS)</t>
    <phoneticPr fontId="2"/>
  </si>
  <si>
    <t>Interest expense/Finance expenses (IFRS)</t>
    <phoneticPr fontId="2"/>
  </si>
  <si>
    <t>Income before income taxes/Profit before taxation (IFRS)</t>
    <phoneticPr fontId="2"/>
  </si>
  <si>
    <t>Profit before tax ratio to revenue</t>
    <phoneticPr fontId="2"/>
  </si>
  <si>
    <t>Profit attributable to owners of the parent ratio to revenue</t>
    <phoneticPr fontId="2"/>
  </si>
  <si>
    <t>Net income/Profit attributable to owners of the parent (IFRS)</t>
    <phoneticPr fontId="2"/>
  </si>
  <si>
    <t>Called up share capital</t>
    <phoneticPr fontId="2"/>
  </si>
  <si>
    <t>Net cash flows from operating activities</t>
    <phoneticPr fontId="2"/>
  </si>
  <si>
    <t>Net cash flows from investing activities</t>
    <phoneticPr fontId="2"/>
  </si>
  <si>
    <t>Payout ratio</t>
    <phoneticPr fontId="2"/>
  </si>
  <si>
    <t>(Non-consolidated) ordinary income</t>
    <phoneticPr fontId="2"/>
  </si>
  <si>
    <t>Interest coverage ratio</t>
    <phoneticPr fontId="2"/>
  </si>
  <si>
    <t>(Non-consolidated)net assets</t>
    <phoneticPr fontId="2"/>
  </si>
  <si>
    <t>Cash flow before financing activities</t>
    <phoneticPr fontId="2"/>
  </si>
  <si>
    <t>Net cash flows from financing activities</t>
    <phoneticPr fontId="2"/>
  </si>
  <si>
    <t>-</t>
    <phoneticPr fontId="2"/>
  </si>
  <si>
    <t>2016/2017</t>
    <phoneticPr fontId="2"/>
  </si>
  <si>
    <t>IFRS</t>
    <phoneticPr fontId="2"/>
  </si>
  <si>
    <t>2017/2018</t>
    <phoneticPr fontId="2"/>
  </si>
  <si>
    <r>
      <rPr>
        <sz val="10"/>
        <rFont val="ＭＳ Ｐゴシック"/>
        <family val="3"/>
        <charset val="128"/>
      </rPr>
      <t>　</t>
    </r>
    <r>
      <rPr>
        <sz val="10"/>
        <rFont val="Tahoma"/>
        <family val="2"/>
      </rPr>
      <t xml:space="preserve"> Technical Glass</t>
    </r>
    <phoneticPr fontId="2"/>
  </si>
  <si>
    <r>
      <rPr>
        <sz val="10"/>
        <rFont val="ＭＳ Ｐゴシック"/>
        <family val="3"/>
        <charset val="128"/>
      </rPr>
      <t>　</t>
    </r>
    <r>
      <rPr>
        <sz val="10"/>
        <rFont val="Tahoma"/>
        <family val="2"/>
      </rPr>
      <t xml:space="preserve">   2010/2011- : Net trading assets</t>
    </r>
    <phoneticPr fontId="2"/>
  </si>
  <si>
    <r>
      <rPr>
        <sz val="10"/>
        <rFont val="ＭＳ Ｐゴシック"/>
        <family val="3"/>
        <charset val="128"/>
      </rPr>
      <t>－</t>
    </r>
    <phoneticPr fontId="2"/>
  </si>
  <si>
    <t>2018/2019</t>
    <phoneticPr fontId="2"/>
  </si>
  <si>
    <t>2019/2020</t>
    <phoneticPr fontId="2"/>
  </si>
  <si>
    <t>IFRS</t>
  </si>
  <si>
    <t>-</t>
  </si>
  <si>
    <t>2020/2021</t>
    <phoneticPr fontId="2"/>
  </si>
  <si>
    <t>*2: Effective as from 1 October 2016, the Company conducted a share consolidation in which every ten common shares were consolidated into one share.</t>
    <phoneticPr fontId="2"/>
  </si>
  <si>
    <t>Operating profit *1</t>
    <phoneticPr fontId="2"/>
  </si>
  <si>
    <t>*1: Operatin proft after amortization before exceptional items</t>
    <phoneticPr fontId="2"/>
  </si>
  <si>
    <t>Earnings per share*2</t>
    <phoneticPr fontId="2"/>
  </si>
  <si>
    <t>Book value per share*2 *3</t>
    <phoneticPr fontId="2"/>
  </si>
  <si>
    <t>Cash flow per share*2</t>
    <phoneticPr fontId="2"/>
  </si>
  <si>
    <t>Numbers of shares of common stock*2</t>
    <phoneticPr fontId="2"/>
  </si>
  <si>
    <t>Common stock price range (Tokyo Stock Exchange) *2</t>
    <phoneticPr fontId="2"/>
  </si>
  <si>
    <t>Cash dividends Yen*2</t>
    <phoneticPr fontId="2"/>
  </si>
  <si>
    <t>2021/2022</t>
  </si>
  <si>
    <t>2022/2023</t>
    <phoneticPr fontId="2"/>
  </si>
  <si>
    <t>(Non-consolidated)retained earnings</t>
    <phoneticPr fontId="2"/>
  </si>
  <si>
    <t>2023/2024</t>
    <phoneticPr fontId="2"/>
  </si>
  <si>
    <t>2024/2025</t>
    <phoneticPr fontId="2"/>
  </si>
  <si>
    <t>-</t>
    <phoneticPr fontId="2"/>
  </si>
  <si>
    <t>2025/2026</t>
    <phoneticPr fontId="2"/>
  </si>
  <si>
    <t>*3: (Total Shareholders’ Equity - Paying in amount of Preferred shares - Dividend payments of Preferred shares) / (Number of shares issued at the end of the period - Number of shares held as treasury stock at the end of the period - Number of shares held as restricted stock at the end of the period)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</si>
</sst>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;[Red]\-#,##0.0"/>
    <numFmt numFmtId="178" formatCode="0_);[Red]\(0\)"/>
    <numFmt numFmtId="179" formatCode="#,##0_);[Red]\(#,##0\)"/>
    <numFmt numFmtId="180" formatCode="#,##0.0"/>
    <numFmt numFmtId="181" formatCode="0.0"/>
    <numFmt numFmtId="182" formatCode="0.0_ ;[Red]\-0.0\ "/>
    <numFmt numFmtId="183" formatCode="0.0_);[Red]\(0.0\)"/>
    <numFmt numFmtId="184" formatCode="0.0%;[Red]\ \ \-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Tahoma"/>
      <family val="2"/>
    </font>
    <font>
      <sz val="10"/>
      <color indexed="10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17" fontId="4" fillId="0" borderId="1" xfId="0" applyNumberFormat="1" applyFont="1" applyFill="1" applyBorder="1" applyAlignment="1">
      <alignment horizontal="right" vertical="center"/>
    </xf>
    <xf numFmtId="17" fontId="4" fillId="0" borderId="2" xfId="0" applyNumberFormat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176" fontId="4" fillId="0" borderId="1" xfId="2" applyNumberFormat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38" fontId="4" fillId="0" borderId="0" xfId="0" applyNumberFormat="1" applyFont="1" applyFill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8" fontId="4" fillId="0" borderId="3" xfId="1" applyFont="1" applyFill="1" applyBorder="1">
      <alignment vertical="center"/>
    </xf>
    <xf numFmtId="38" fontId="4" fillId="0" borderId="5" xfId="1" applyFont="1" applyFill="1" applyBorder="1">
      <alignment vertical="center"/>
    </xf>
    <xf numFmtId="0" fontId="4" fillId="0" borderId="3" xfId="0" applyFont="1" applyFill="1" applyBorder="1">
      <alignment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38" fontId="4" fillId="0" borderId="1" xfId="0" applyNumberFormat="1" applyFont="1" applyFill="1" applyBorder="1">
      <alignment vertical="center"/>
    </xf>
    <xf numFmtId="17" fontId="4" fillId="0" borderId="6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quotePrefix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left" vertical="center"/>
    </xf>
    <xf numFmtId="3" fontId="4" fillId="0" borderId="4" xfId="0" applyNumberFormat="1" applyFont="1" applyFill="1" applyBorder="1">
      <alignment vertical="center"/>
    </xf>
    <xf numFmtId="176" fontId="4" fillId="0" borderId="1" xfId="2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>
      <alignment vertical="center"/>
    </xf>
    <xf numFmtId="176" fontId="4" fillId="0" borderId="0" xfId="0" applyNumberFormat="1" applyFont="1" applyFill="1">
      <alignment vertical="center"/>
    </xf>
    <xf numFmtId="38" fontId="4" fillId="0" borderId="1" xfId="1" applyFont="1" applyFill="1" applyBorder="1" applyAlignment="1">
      <alignment horizontal="left" vertical="center"/>
    </xf>
    <xf numFmtId="3" fontId="4" fillId="0" borderId="1" xfId="0" applyNumberFormat="1" applyFont="1" applyFill="1" applyBorder="1">
      <alignment vertical="center"/>
    </xf>
    <xf numFmtId="38" fontId="4" fillId="0" borderId="3" xfId="1" applyFont="1" applyFill="1" applyBorder="1" applyAlignment="1">
      <alignment horizontal="left" vertical="center"/>
    </xf>
    <xf numFmtId="3" fontId="4" fillId="0" borderId="3" xfId="0" applyNumberFormat="1" applyFont="1" applyFill="1" applyBorder="1">
      <alignment vertical="center"/>
    </xf>
    <xf numFmtId="38" fontId="4" fillId="0" borderId="3" xfId="0" applyNumberFormat="1" applyFont="1" applyFill="1" applyBorder="1">
      <alignment vertical="center"/>
    </xf>
    <xf numFmtId="38" fontId="4" fillId="0" borderId="4" xfId="0" applyNumberFormat="1" applyFont="1" applyFill="1" applyBorder="1">
      <alignment vertical="center"/>
    </xf>
    <xf numFmtId="3" fontId="4" fillId="0" borderId="5" xfId="0" applyNumberFormat="1" applyFont="1" applyFill="1" applyBorder="1">
      <alignment vertical="center"/>
    </xf>
    <xf numFmtId="38" fontId="4" fillId="0" borderId="0" xfId="1" applyFont="1" applyFill="1" applyAlignment="1">
      <alignment horizontal="left"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3" fontId="5" fillId="0" borderId="3" xfId="0" applyNumberFormat="1" applyFont="1" applyFill="1" applyBorder="1">
      <alignment vertical="center"/>
    </xf>
    <xf numFmtId="38" fontId="4" fillId="0" borderId="1" xfId="1" applyNumberFormat="1" applyFont="1" applyFill="1" applyBorder="1" applyAlignment="1">
      <alignment horizontal="left" vertical="center"/>
    </xf>
    <xf numFmtId="38" fontId="4" fillId="0" borderId="1" xfId="1" applyNumberFormat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left" vertical="center"/>
    </xf>
    <xf numFmtId="176" fontId="4" fillId="0" borderId="4" xfId="0" applyNumberFormat="1" applyFont="1" applyFill="1" applyBorder="1">
      <alignment vertical="center"/>
    </xf>
    <xf numFmtId="176" fontId="4" fillId="0" borderId="5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>
      <alignment vertical="center"/>
    </xf>
    <xf numFmtId="0" fontId="4" fillId="0" borderId="5" xfId="0" applyFont="1" applyFill="1" applyBorder="1" applyAlignment="1">
      <alignment horizontal="right" vertical="center"/>
    </xf>
    <xf numFmtId="38" fontId="4" fillId="0" borderId="4" xfId="1" applyNumberFormat="1" applyFont="1" applyFill="1" applyBorder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1" xfId="1" applyFont="1" applyFill="1" applyBorder="1">
      <alignment vertical="center"/>
    </xf>
    <xf numFmtId="38" fontId="4" fillId="0" borderId="5" xfId="0" applyNumberFormat="1" applyFont="1" applyFill="1" applyBorder="1">
      <alignment vertical="center"/>
    </xf>
    <xf numFmtId="40" fontId="4" fillId="0" borderId="1" xfId="1" applyNumberFormat="1" applyFont="1" applyFill="1" applyBorder="1" applyAlignment="1">
      <alignment horizontal="left" vertical="center"/>
    </xf>
    <xf numFmtId="40" fontId="4" fillId="0" borderId="1" xfId="1" applyNumberFormat="1" applyFont="1" applyFill="1" applyBorder="1" applyAlignment="1">
      <alignment horizontal="right" vertical="center"/>
    </xf>
    <xf numFmtId="0" fontId="4" fillId="0" borderId="7" xfId="0" applyFont="1" applyFill="1" applyBorder="1">
      <alignment vertical="center"/>
    </xf>
    <xf numFmtId="176" fontId="4" fillId="0" borderId="4" xfId="2" applyNumberFormat="1" applyFont="1" applyFill="1" applyBorder="1">
      <alignment vertical="center"/>
    </xf>
    <xf numFmtId="176" fontId="6" fillId="0" borderId="4" xfId="2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4" xfId="1" applyFont="1" applyFill="1" applyBorder="1">
      <alignment vertical="center"/>
    </xf>
    <xf numFmtId="38" fontId="4" fillId="0" borderId="7" xfId="1" applyFont="1" applyFill="1" applyBorder="1" applyAlignment="1">
      <alignment horizontal="right" vertical="center"/>
    </xf>
    <xf numFmtId="176" fontId="4" fillId="0" borderId="1" xfId="2" applyNumberFormat="1" applyFont="1" applyFill="1" applyBorder="1">
      <alignment vertical="center"/>
    </xf>
    <xf numFmtId="3" fontId="6" fillId="0" borderId="4" xfId="0" applyNumberFormat="1" applyFont="1" applyFill="1" applyBorder="1">
      <alignment vertical="center"/>
    </xf>
    <xf numFmtId="176" fontId="6" fillId="0" borderId="1" xfId="2" applyNumberFormat="1" applyFont="1" applyFill="1" applyBorder="1">
      <alignment vertical="center"/>
    </xf>
    <xf numFmtId="38" fontId="6" fillId="0" borderId="4" xfId="0" applyNumberFormat="1" applyFont="1" applyFill="1" applyBorder="1">
      <alignment vertical="center"/>
    </xf>
    <xf numFmtId="38" fontId="4" fillId="0" borderId="0" xfId="1" applyFont="1" applyFill="1" applyBorder="1" applyAlignment="1">
      <alignment horizontal="left" vertical="center"/>
    </xf>
    <xf numFmtId="3" fontId="4" fillId="0" borderId="0" xfId="0" applyNumberFormat="1" applyFont="1" applyFill="1" applyBorder="1">
      <alignment vertical="center"/>
    </xf>
    <xf numFmtId="180" fontId="4" fillId="0" borderId="1" xfId="0" applyNumberFormat="1" applyFont="1" applyFill="1" applyBorder="1">
      <alignment vertical="center"/>
    </xf>
    <xf numFmtId="180" fontId="4" fillId="0" borderId="4" xfId="0" applyNumberFormat="1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>
      <alignment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3" xfId="1" applyNumberFormat="1" applyFont="1" applyFill="1" applyBorder="1">
      <alignment vertical="center"/>
    </xf>
    <xf numFmtId="177" fontId="4" fillId="0" borderId="0" xfId="1" applyNumberFormat="1" applyFont="1" applyFill="1">
      <alignment vertical="center"/>
    </xf>
    <xf numFmtId="177" fontId="4" fillId="0" borderId="1" xfId="1" applyNumberFormat="1" applyFont="1" applyFill="1" applyBorder="1">
      <alignment vertical="center"/>
    </xf>
    <xf numFmtId="177" fontId="4" fillId="0" borderId="5" xfId="1" applyNumberFormat="1" applyFont="1" applyFill="1" applyBorder="1">
      <alignment vertical="center"/>
    </xf>
    <xf numFmtId="181" fontId="4" fillId="0" borderId="1" xfId="0" applyNumberFormat="1" applyFont="1" applyFill="1" applyBorder="1">
      <alignment vertical="center"/>
    </xf>
    <xf numFmtId="180" fontId="4" fillId="0" borderId="5" xfId="0" applyNumberFormat="1" applyFont="1" applyFill="1" applyBorder="1">
      <alignment vertical="center"/>
    </xf>
    <xf numFmtId="176" fontId="4" fillId="0" borderId="5" xfId="2" applyNumberFormat="1" applyFont="1" applyFill="1" applyBorder="1">
      <alignment vertical="center"/>
    </xf>
    <xf numFmtId="181" fontId="4" fillId="0" borderId="4" xfId="0" applyNumberFormat="1" applyFont="1" applyFill="1" applyBorder="1">
      <alignment vertical="center"/>
    </xf>
    <xf numFmtId="183" fontId="4" fillId="0" borderId="1" xfId="1" applyNumberFormat="1" applyFont="1" applyFill="1" applyBorder="1" applyAlignment="1">
      <alignment horizontal="right" vertical="center"/>
    </xf>
    <xf numFmtId="182" fontId="4" fillId="0" borderId="1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4" xfId="2" applyNumberFormat="1" applyFont="1" applyFill="1" applyBorder="1" applyAlignment="1">
      <alignment horizontal="right" vertical="center"/>
    </xf>
    <xf numFmtId="176" fontId="6" fillId="0" borderId="4" xfId="2" applyNumberFormat="1" applyFont="1" applyFill="1" applyBorder="1" applyAlignment="1">
      <alignment horizontal="right" vertical="center"/>
    </xf>
    <xf numFmtId="38" fontId="4" fillId="0" borderId="7" xfId="1" applyFont="1" applyFill="1" applyBorder="1">
      <alignment vertical="center"/>
    </xf>
    <xf numFmtId="40" fontId="4" fillId="0" borderId="0" xfId="1" applyNumberFormat="1" applyFont="1" applyFill="1">
      <alignment vertical="center"/>
    </xf>
    <xf numFmtId="176" fontId="4" fillId="0" borderId="1" xfId="2" applyNumberFormat="1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3" xfId="1" applyNumberFormat="1" applyFont="1" applyFill="1" applyBorder="1">
      <alignment vertical="center"/>
    </xf>
    <xf numFmtId="38" fontId="4" fillId="0" borderId="5" xfId="1" applyNumberFormat="1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right" vertical="center"/>
    </xf>
    <xf numFmtId="179" fontId="4" fillId="0" borderId="3" xfId="1" applyNumberFormat="1" applyFont="1" applyBorder="1">
      <alignment vertical="center"/>
    </xf>
    <xf numFmtId="3" fontId="4" fillId="0" borderId="3" xfId="0" applyNumberFormat="1" applyFont="1" applyBorder="1">
      <alignment vertical="center"/>
    </xf>
    <xf numFmtId="178" fontId="4" fillId="0" borderId="5" xfId="1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38" fontId="4" fillId="0" borderId="4" xfId="1" applyFont="1" applyBorder="1">
      <alignment vertical="center"/>
    </xf>
    <xf numFmtId="3" fontId="4" fillId="0" borderId="4" xfId="0" applyNumberFormat="1" applyFont="1" applyBorder="1">
      <alignment vertical="center"/>
    </xf>
    <xf numFmtId="38" fontId="4" fillId="0" borderId="5" xfId="1" applyFont="1" applyBorder="1">
      <alignment vertical="center"/>
    </xf>
    <xf numFmtId="176" fontId="4" fillId="0" borderId="1" xfId="2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38" fontId="4" fillId="0" borderId="1" xfId="1" applyFont="1" applyBorder="1">
      <alignment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7" fillId="0" borderId="1" xfId="1" applyFont="1" applyBorder="1">
      <alignment vertical="center"/>
    </xf>
    <xf numFmtId="38" fontId="4" fillId="0" borderId="7" xfId="1" applyFont="1" applyBorder="1">
      <alignment vertical="center"/>
    </xf>
    <xf numFmtId="0" fontId="4" fillId="0" borderId="0" xfId="0" applyFont="1">
      <alignment vertical="center"/>
    </xf>
    <xf numFmtId="38" fontId="4" fillId="0" borderId="3" xfId="1" applyFont="1" applyBorder="1">
      <alignment vertical="center"/>
    </xf>
    <xf numFmtId="183" fontId="4" fillId="0" borderId="1" xfId="1" applyNumberFormat="1" applyFont="1" applyBorder="1" applyAlignment="1">
      <alignment horizontal="right" vertical="center"/>
    </xf>
    <xf numFmtId="176" fontId="4" fillId="0" borderId="1" xfId="2" applyNumberFormat="1" applyFont="1" applyBorder="1" applyAlignment="1">
      <alignment horizontal="right" vertical="center"/>
    </xf>
    <xf numFmtId="3" fontId="4" fillId="0" borderId="0" xfId="0" applyNumberFormat="1" applyFont="1">
      <alignment vertical="center"/>
    </xf>
    <xf numFmtId="182" fontId="4" fillId="0" borderId="1" xfId="1" applyNumberFormat="1" applyFont="1" applyBorder="1" applyAlignment="1">
      <alignment horizontal="right" vertical="center"/>
    </xf>
    <xf numFmtId="38" fontId="4" fillId="0" borderId="0" xfId="1" applyFont="1">
      <alignment vertical="center"/>
    </xf>
    <xf numFmtId="176" fontId="4" fillId="0" borderId="1" xfId="2" applyNumberFormat="1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176" fontId="4" fillId="0" borderId="4" xfId="2" applyNumberFormat="1" applyFont="1" applyBorder="1">
      <alignment vertical="center"/>
    </xf>
    <xf numFmtId="176" fontId="4" fillId="0" borderId="5" xfId="2" applyNumberFormat="1" applyFont="1" applyBorder="1">
      <alignment vertical="center"/>
    </xf>
    <xf numFmtId="177" fontId="4" fillId="0" borderId="1" xfId="1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1" xfId="0" applyNumberFormat="1" applyFont="1" applyBorder="1">
      <alignment vertical="center"/>
    </xf>
    <xf numFmtId="38" fontId="7" fillId="0" borderId="1" xfId="1" applyFont="1" applyFill="1" applyBorder="1">
      <alignment vertical="center"/>
    </xf>
    <xf numFmtId="3" fontId="4" fillId="2" borderId="3" xfId="0" applyNumberFormat="1" applyFont="1" applyFill="1" applyBorder="1">
      <alignment vertical="center"/>
    </xf>
    <xf numFmtId="3" fontId="4" fillId="2" borderId="4" xfId="0" applyNumberFormat="1" applyFont="1" applyFill="1" applyBorder="1">
      <alignment vertical="center"/>
    </xf>
    <xf numFmtId="3" fontId="4" fillId="2" borderId="5" xfId="0" applyNumberFormat="1" applyFont="1" applyFill="1" applyBorder="1">
      <alignment vertical="center"/>
    </xf>
    <xf numFmtId="3" fontId="4" fillId="2" borderId="0" xfId="0" applyNumberFormat="1" applyFont="1" applyFill="1">
      <alignment vertical="center"/>
    </xf>
    <xf numFmtId="3" fontId="4" fillId="2" borderId="1" xfId="0" applyNumberFormat="1" applyFont="1" applyFill="1" applyBorder="1">
      <alignment vertical="center"/>
    </xf>
    <xf numFmtId="176" fontId="4" fillId="2" borderId="4" xfId="2" applyNumberFormat="1" applyFont="1" applyFill="1" applyBorder="1">
      <alignment vertical="center"/>
    </xf>
    <xf numFmtId="176" fontId="4" fillId="2" borderId="5" xfId="2" applyNumberFormat="1" applyFont="1" applyFill="1" applyBorder="1">
      <alignment vertical="center"/>
    </xf>
    <xf numFmtId="177" fontId="4" fillId="2" borderId="1" xfId="1" applyNumberFormat="1" applyFont="1" applyFill="1" applyBorder="1" applyAlignment="1">
      <alignment horizontal="right" vertical="center"/>
    </xf>
    <xf numFmtId="176" fontId="4" fillId="2" borderId="1" xfId="2" applyNumberFormat="1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right" vertical="center"/>
    </xf>
    <xf numFmtId="38" fontId="4" fillId="0" borderId="1" xfId="1" applyNumberFormat="1" applyFont="1" applyFill="1" applyBorder="1">
      <alignment vertical="center"/>
    </xf>
    <xf numFmtId="184" fontId="4" fillId="0" borderId="1" xfId="2" applyNumberFormat="1" applyFont="1" applyFill="1" applyBorder="1" applyAlignment="1">
      <alignment horizontal="right" vertical="center"/>
    </xf>
    <xf numFmtId="177" fontId="4" fillId="0" borderId="1" xfId="0" applyNumberFormat="1" applyFont="1" applyBorder="1">
      <alignment vertical="center"/>
    </xf>
    <xf numFmtId="177" fontId="4" fillId="0" borderId="5" xfId="0" applyNumberFormat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4"/>
  <sheetViews>
    <sheetView showGridLines="0" tabSelected="1" zoomScaleNormal="100" workbookViewId="0">
      <pane xSplit="2" ySplit="2" topLeftCell="U17" activePane="bottomRight" state="frozen"/>
      <selection pane="topRight" activeCell="C1" sqref="C1"/>
      <selection pane="bottomLeft" activeCell="A3" sqref="A3"/>
      <selection pane="bottomRight" activeCell="AB36" sqref="AB36"/>
    </sheetView>
  </sheetViews>
  <sheetFormatPr defaultRowHeight="13.5" customHeight="1" x14ac:dyDescent="0.15"/>
  <cols>
    <col min="1" max="1" width="49.875" style="38" customWidth="1"/>
    <col min="2" max="2" width="8" style="39" bestFit="1" customWidth="1"/>
    <col min="3" max="6" width="10.25" style="7" customWidth="1"/>
    <col min="7" max="7" width="1.875" style="7" customWidth="1"/>
    <col min="8" max="8" width="10.25" style="7" customWidth="1"/>
    <col min="9" max="9" width="1.875" style="7" customWidth="1"/>
    <col min="10" max="12" width="10.25" style="7" bestFit="1" customWidth="1"/>
    <col min="13" max="14" width="10.25" style="7" customWidth="1"/>
    <col min="15" max="15" width="9.375" style="7" bestFit="1" customWidth="1"/>
    <col min="16" max="17" width="10.125" style="7" bestFit="1" customWidth="1"/>
    <col min="18" max="23" width="10.125" style="7" customWidth="1"/>
    <col min="24" max="16384" width="9" style="7"/>
  </cols>
  <sheetData>
    <row r="1" spans="1:25" ht="13.5" customHeight="1" x14ac:dyDescent="0.15">
      <c r="A1" s="19"/>
      <c r="B1" s="20"/>
      <c r="C1" s="1" t="s">
        <v>23</v>
      </c>
      <c r="D1" s="1" t="s">
        <v>25</v>
      </c>
      <c r="E1" s="1" t="s">
        <v>26</v>
      </c>
      <c r="F1" s="1" t="s">
        <v>27</v>
      </c>
      <c r="H1" s="1" t="s">
        <v>28</v>
      </c>
      <c r="J1" s="1" t="s">
        <v>28</v>
      </c>
      <c r="K1" s="1" t="s">
        <v>33</v>
      </c>
      <c r="L1" s="1" t="s">
        <v>34</v>
      </c>
      <c r="M1" s="1" t="s">
        <v>37</v>
      </c>
      <c r="N1" s="1" t="s">
        <v>43</v>
      </c>
      <c r="O1" s="1" t="s">
        <v>45</v>
      </c>
      <c r="P1" s="1" t="s">
        <v>75</v>
      </c>
      <c r="Q1" s="1" t="s">
        <v>77</v>
      </c>
      <c r="R1" s="1" t="s">
        <v>81</v>
      </c>
      <c r="S1" s="1" t="s">
        <v>82</v>
      </c>
      <c r="T1" s="1" t="s">
        <v>85</v>
      </c>
      <c r="U1" s="1" t="s">
        <v>95</v>
      </c>
      <c r="V1" s="1" t="s">
        <v>96</v>
      </c>
      <c r="W1" s="1" t="s">
        <v>98</v>
      </c>
      <c r="X1" s="1" t="s">
        <v>99</v>
      </c>
      <c r="Y1" s="1" t="s">
        <v>101</v>
      </c>
    </row>
    <row r="2" spans="1:25" ht="13.5" customHeight="1" x14ac:dyDescent="0.15">
      <c r="A2" s="21" t="s">
        <v>31</v>
      </c>
      <c r="B2" s="22"/>
      <c r="C2" s="23" t="s">
        <v>30</v>
      </c>
      <c r="D2" s="23" t="s">
        <v>30</v>
      </c>
      <c r="E2" s="23" t="s">
        <v>30</v>
      </c>
      <c r="F2" s="23" t="s">
        <v>30</v>
      </c>
      <c r="H2" s="23" t="s">
        <v>30</v>
      </c>
      <c r="J2" s="2" t="s">
        <v>32</v>
      </c>
      <c r="K2" s="2" t="s">
        <v>32</v>
      </c>
      <c r="L2" s="2" t="s">
        <v>32</v>
      </c>
      <c r="M2" s="18" t="s">
        <v>32</v>
      </c>
      <c r="N2" s="18" t="s">
        <v>32</v>
      </c>
      <c r="O2" s="18" t="s">
        <v>32</v>
      </c>
      <c r="P2" s="18" t="s">
        <v>32</v>
      </c>
      <c r="Q2" s="96" t="s">
        <v>32</v>
      </c>
      <c r="R2" s="96" t="s">
        <v>76</v>
      </c>
      <c r="S2" s="96" t="s">
        <v>83</v>
      </c>
      <c r="T2" s="96" t="s">
        <v>83</v>
      </c>
      <c r="U2" s="96" t="s">
        <v>83</v>
      </c>
      <c r="V2" s="96" t="s">
        <v>83</v>
      </c>
      <c r="W2" s="96" t="s">
        <v>83</v>
      </c>
      <c r="X2" s="96" t="s">
        <v>83</v>
      </c>
      <c r="Y2" s="96" t="s">
        <v>83</v>
      </c>
    </row>
    <row r="3" spans="1:25" ht="13.5" customHeight="1" x14ac:dyDescent="0.15">
      <c r="A3" s="24" t="s">
        <v>57</v>
      </c>
      <c r="B3" s="4" t="s">
        <v>17</v>
      </c>
      <c r="C3" s="25">
        <v>681547</v>
      </c>
      <c r="D3" s="25">
        <v>865587</v>
      </c>
      <c r="E3" s="25">
        <v>739365</v>
      </c>
      <c r="F3" s="25">
        <v>588394</v>
      </c>
      <c r="H3" s="25">
        <v>577212</v>
      </c>
      <c r="J3" s="25">
        <v>577069</v>
      </c>
      <c r="K3" s="25">
        <v>552223</v>
      </c>
      <c r="L3" s="25">
        <v>521346</v>
      </c>
      <c r="M3" s="4">
        <v>606095</v>
      </c>
      <c r="N3" s="4">
        <f>SUM(N4:N7)</f>
        <v>626713</v>
      </c>
      <c r="O3" s="4">
        <f>SUM(O4:O7)</f>
        <v>629172</v>
      </c>
      <c r="P3" s="4">
        <f>SUM(P4:P7)</f>
        <v>580795</v>
      </c>
      <c r="Q3" s="64">
        <v>598897</v>
      </c>
      <c r="R3" s="64">
        <v>612789</v>
      </c>
      <c r="S3" s="3">
        <v>556178</v>
      </c>
      <c r="T3" s="105">
        <v>499224</v>
      </c>
      <c r="U3" s="102">
        <v>600568</v>
      </c>
      <c r="V3" s="102">
        <v>763521</v>
      </c>
      <c r="W3" s="102">
        <v>832537</v>
      </c>
      <c r="X3" s="102">
        <v>840401</v>
      </c>
      <c r="Y3" s="102">
        <v>879462</v>
      </c>
    </row>
    <row r="4" spans="1:25" ht="13.5" customHeight="1" x14ac:dyDescent="0.15">
      <c r="A4" s="24" t="s">
        <v>36</v>
      </c>
      <c r="B4" s="4"/>
      <c r="C4" s="25">
        <v>320357</v>
      </c>
      <c r="D4" s="25">
        <v>402468</v>
      </c>
      <c r="E4" s="25">
        <v>347833</v>
      </c>
      <c r="F4" s="25">
        <v>244236</v>
      </c>
      <c r="H4" s="25">
        <v>244792</v>
      </c>
      <c r="J4" s="25">
        <v>248648</v>
      </c>
      <c r="K4" s="25">
        <v>239440</v>
      </c>
      <c r="L4" s="25">
        <v>215739</v>
      </c>
      <c r="M4" s="4">
        <v>240606</v>
      </c>
      <c r="N4" s="4">
        <v>252914</v>
      </c>
      <c r="O4" s="4">
        <v>262559</v>
      </c>
      <c r="P4" s="34">
        <v>237722</v>
      </c>
      <c r="Q4" s="64">
        <v>237966</v>
      </c>
      <c r="R4" s="64">
        <v>247348</v>
      </c>
      <c r="S4" s="4">
        <v>233687</v>
      </c>
      <c r="T4" s="105">
        <v>215501</v>
      </c>
      <c r="U4" s="106">
        <v>281816</v>
      </c>
      <c r="V4" s="106">
        <v>365946.68811427039</v>
      </c>
      <c r="W4" s="106">
        <v>371777</v>
      </c>
      <c r="X4" s="106">
        <v>363025</v>
      </c>
      <c r="Y4" s="106">
        <v>374998</v>
      </c>
    </row>
    <row r="5" spans="1:25" ht="13.5" customHeight="1" x14ac:dyDescent="0.15">
      <c r="A5" s="24" t="s">
        <v>20</v>
      </c>
      <c r="B5" s="4"/>
      <c r="C5" s="25">
        <v>268229</v>
      </c>
      <c r="D5" s="25">
        <v>364818</v>
      </c>
      <c r="E5" s="25">
        <v>299096</v>
      </c>
      <c r="F5" s="25">
        <v>265017</v>
      </c>
      <c r="H5" s="25">
        <v>264042</v>
      </c>
      <c r="J5" s="25">
        <v>264031</v>
      </c>
      <c r="K5" s="25">
        <v>251229</v>
      </c>
      <c r="L5" s="25">
        <v>245022</v>
      </c>
      <c r="M5" s="4">
        <v>305114</v>
      </c>
      <c r="N5" s="4">
        <v>313956</v>
      </c>
      <c r="O5" s="4">
        <v>316327</v>
      </c>
      <c r="P5" s="34">
        <v>296560</v>
      </c>
      <c r="Q5" s="64">
        <v>311428</v>
      </c>
      <c r="R5" s="64">
        <v>314645</v>
      </c>
      <c r="S5" s="4">
        <v>280977</v>
      </c>
      <c r="T5" s="105">
        <v>245184</v>
      </c>
      <c r="U5" s="106">
        <v>276246</v>
      </c>
      <c r="V5" s="106">
        <v>354693.48096416373</v>
      </c>
      <c r="W5" s="106">
        <v>417558</v>
      </c>
      <c r="X5" s="106">
        <v>429444</v>
      </c>
      <c r="Y5" s="106">
        <v>457222</v>
      </c>
    </row>
    <row r="6" spans="1:25" ht="13.5" customHeight="1" x14ac:dyDescent="0.15">
      <c r="A6" s="24" t="s">
        <v>78</v>
      </c>
      <c r="B6" s="4"/>
      <c r="C6" s="25">
        <v>78674</v>
      </c>
      <c r="D6" s="25">
        <v>83589</v>
      </c>
      <c r="E6" s="25">
        <v>75397</v>
      </c>
      <c r="F6" s="25">
        <v>66112</v>
      </c>
      <c r="H6" s="25">
        <v>62955</v>
      </c>
      <c r="J6" s="25">
        <v>62925</v>
      </c>
      <c r="K6" s="25">
        <v>60167</v>
      </c>
      <c r="L6" s="25">
        <v>59404</v>
      </c>
      <c r="M6" s="4">
        <v>59355</v>
      </c>
      <c r="N6" s="4">
        <v>58741</v>
      </c>
      <c r="O6" s="4">
        <v>49490</v>
      </c>
      <c r="P6" s="34">
        <v>46088</v>
      </c>
      <c r="Q6" s="64">
        <v>48429</v>
      </c>
      <c r="R6" s="64">
        <v>49106</v>
      </c>
      <c r="S6" s="4">
        <v>40143</v>
      </c>
      <c r="T6" s="105">
        <v>36818</v>
      </c>
      <c r="U6" s="106">
        <v>39770</v>
      </c>
      <c r="V6" s="106">
        <v>38753.820812136313</v>
      </c>
      <c r="W6" s="106">
        <v>39945</v>
      </c>
      <c r="X6" s="106">
        <v>46584</v>
      </c>
      <c r="Y6" s="106">
        <v>46005</v>
      </c>
    </row>
    <row r="7" spans="1:25" ht="13.5" customHeight="1" x14ac:dyDescent="0.15">
      <c r="A7" s="24" t="s">
        <v>22</v>
      </c>
      <c r="B7" s="4"/>
      <c r="C7" s="25">
        <v>14286</v>
      </c>
      <c r="D7" s="25">
        <v>14712</v>
      </c>
      <c r="E7" s="25">
        <v>17039</v>
      </c>
      <c r="F7" s="25">
        <v>13029</v>
      </c>
      <c r="H7" s="25">
        <v>5423</v>
      </c>
      <c r="J7" s="25">
        <v>1465</v>
      </c>
      <c r="K7" s="25">
        <v>1387</v>
      </c>
      <c r="L7" s="25">
        <v>1181</v>
      </c>
      <c r="M7" s="4">
        <v>1020</v>
      </c>
      <c r="N7" s="4">
        <v>1102</v>
      </c>
      <c r="O7" s="4">
        <v>796</v>
      </c>
      <c r="P7" s="56">
        <v>425</v>
      </c>
      <c r="Q7" s="12">
        <v>1074</v>
      </c>
      <c r="R7" s="12">
        <v>1690</v>
      </c>
      <c r="S7" s="14">
        <v>1371</v>
      </c>
      <c r="T7" s="107">
        <v>1721</v>
      </c>
      <c r="U7" s="104">
        <v>2736</v>
      </c>
      <c r="V7" s="104">
        <v>4127</v>
      </c>
      <c r="W7" s="104">
        <v>3257</v>
      </c>
      <c r="X7" s="104">
        <v>1348</v>
      </c>
      <c r="Y7" s="104">
        <v>1237</v>
      </c>
    </row>
    <row r="8" spans="1:25" s="28" customFormat="1" ht="13.5" customHeight="1" x14ac:dyDescent="0.15">
      <c r="A8" s="26" t="s">
        <v>1</v>
      </c>
      <c r="B8" s="5" t="s">
        <v>2</v>
      </c>
      <c r="C8" s="27">
        <v>0.67900000000000005</v>
      </c>
      <c r="D8" s="27">
        <v>0.753</v>
      </c>
      <c r="E8" s="27">
        <v>0.74199999999999999</v>
      </c>
      <c r="F8" s="27">
        <v>0.751</v>
      </c>
      <c r="H8" s="27">
        <v>0.73599999999999999</v>
      </c>
      <c r="J8" s="27">
        <v>0.73599999999999999</v>
      </c>
      <c r="K8" s="27">
        <v>0.70699999999999996</v>
      </c>
      <c r="L8" s="27">
        <v>0.70399999999999996</v>
      </c>
      <c r="M8" s="5">
        <v>0.74099999999999999</v>
      </c>
      <c r="N8" s="5">
        <v>0.754</v>
      </c>
      <c r="O8" s="5">
        <v>0.75800000000000001</v>
      </c>
      <c r="P8" s="27">
        <v>0.74570000000000003</v>
      </c>
      <c r="Q8" s="66">
        <v>0.748</v>
      </c>
      <c r="R8" s="66">
        <v>0.76900000000000002</v>
      </c>
      <c r="S8" s="5">
        <v>0.75600000000000001</v>
      </c>
      <c r="T8" s="108">
        <v>0.76600000000000001</v>
      </c>
      <c r="U8" s="108">
        <v>0.80300000000000005</v>
      </c>
      <c r="V8" s="108">
        <v>0.78700000000000003</v>
      </c>
      <c r="W8" s="108">
        <v>0.82679999999999998</v>
      </c>
      <c r="X8" s="66">
        <v>0.82079999999999997</v>
      </c>
      <c r="Y8" s="66">
        <v>0.83140000000000003</v>
      </c>
    </row>
    <row r="9" spans="1:25" ht="13.5" customHeight="1" x14ac:dyDescent="0.15">
      <c r="A9" s="29" t="s">
        <v>55</v>
      </c>
      <c r="B9" s="6" t="s">
        <v>0</v>
      </c>
      <c r="C9" s="30">
        <v>202846</v>
      </c>
      <c r="D9" s="30">
        <v>271209</v>
      </c>
      <c r="E9" s="30">
        <v>202095</v>
      </c>
      <c r="F9" s="30">
        <v>148339</v>
      </c>
      <c r="H9" s="30">
        <v>156281</v>
      </c>
      <c r="J9" s="30">
        <v>153561</v>
      </c>
      <c r="K9" s="30">
        <v>132190</v>
      </c>
      <c r="L9" s="30">
        <v>117319</v>
      </c>
      <c r="M9" s="6">
        <v>146274</v>
      </c>
      <c r="N9" s="6">
        <v>153519</v>
      </c>
      <c r="O9" s="6">
        <v>156955</v>
      </c>
      <c r="P9" s="17">
        <v>151673</v>
      </c>
      <c r="Q9" s="55">
        <v>161934</v>
      </c>
      <c r="R9" s="55">
        <v>160694</v>
      </c>
      <c r="S9" s="6">
        <v>134297</v>
      </c>
      <c r="T9" s="110">
        <v>117139</v>
      </c>
      <c r="U9" s="104">
        <v>135429</v>
      </c>
      <c r="V9" s="104">
        <v>171816</v>
      </c>
      <c r="W9" s="104">
        <v>180482</v>
      </c>
      <c r="X9" s="104">
        <v>168173</v>
      </c>
      <c r="Y9" s="104">
        <v>195923</v>
      </c>
    </row>
    <row r="10" spans="1:25" ht="13.5" customHeight="1" x14ac:dyDescent="0.15">
      <c r="A10" s="31" t="s">
        <v>87</v>
      </c>
      <c r="B10" s="3" t="s">
        <v>0</v>
      </c>
      <c r="C10" s="32">
        <v>23822</v>
      </c>
      <c r="D10" s="32">
        <v>46462</v>
      </c>
      <c r="E10" s="32">
        <v>1908</v>
      </c>
      <c r="F10" s="33">
        <v>-17183</v>
      </c>
      <c r="H10" s="33">
        <v>14352</v>
      </c>
      <c r="J10" s="33">
        <f t="shared" ref="J10:P10" si="0">SUM(J11:J14)</f>
        <v>22867</v>
      </c>
      <c r="K10" s="33">
        <f t="shared" si="0"/>
        <v>7716</v>
      </c>
      <c r="L10" s="33">
        <f t="shared" si="0"/>
        <v>1946</v>
      </c>
      <c r="M10" s="33">
        <f t="shared" si="0"/>
        <v>14567</v>
      </c>
      <c r="N10" s="33">
        <f t="shared" si="0"/>
        <v>16848</v>
      </c>
      <c r="O10" s="33">
        <f t="shared" si="0"/>
        <v>19362</v>
      </c>
      <c r="P10" s="33">
        <f t="shared" si="0"/>
        <v>29862</v>
      </c>
      <c r="Q10" s="64">
        <v>35632</v>
      </c>
      <c r="R10" s="64">
        <v>36855</v>
      </c>
      <c r="S10" s="3">
        <v>21177</v>
      </c>
      <c r="T10" s="105">
        <v>13067</v>
      </c>
      <c r="U10" s="102">
        <v>19980</v>
      </c>
      <c r="V10" s="102">
        <v>34812</v>
      </c>
      <c r="W10" s="102">
        <v>35860</v>
      </c>
      <c r="X10" s="102">
        <v>16490.98</v>
      </c>
      <c r="Y10" s="102">
        <v>28816.813999999998</v>
      </c>
    </row>
    <row r="11" spans="1:25" ht="13.5" customHeight="1" x14ac:dyDescent="0.15">
      <c r="A11" s="24" t="s">
        <v>35</v>
      </c>
      <c r="B11" s="4"/>
      <c r="C11" s="25">
        <v>16479</v>
      </c>
      <c r="D11" s="25">
        <v>31338</v>
      </c>
      <c r="E11" s="25">
        <v>10622</v>
      </c>
      <c r="F11" s="34">
        <v>-9614</v>
      </c>
      <c r="H11" s="34">
        <v>16515</v>
      </c>
      <c r="J11" s="34">
        <v>13828</v>
      </c>
      <c r="K11" s="34">
        <v>9135</v>
      </c>
      <c r="L11" s="34">
        <v>303</v>
      </c>
      <c r="M11" s="53">
        <v>10951</v>
      </c>
      <c r="N11" s="53">
        <v>17020</v>
      </c>
      <c r="O11" s="53">
        <v>24560</v>
      </c>
      <c r="P11" s="34">
        <v>27044</v>
      </c>
      <c r="Q11" s="64">
        <v>26246</v>
      </c>
      <c r="R11" s="64">
        <v>25811</v>
      </c>
      <c r="S11" s="4">
        <v>17331</v>
      </c>
      <c r="T11" s="105">
        <v>15670</v>
      </c>
      <c r="U11" s="106">
        <v>28130</v>
      </c>
      <c r="V11" s="106">
        <v>33556.603777551703</v>
      </c>
      <c r="W11" s="106">
        <v>29087</v>
      </c>
      <c r="X11" s="106">
        <v>13574</v>
      </c>
      <c r="Y11" s="106">
        <v>30033</v>
      </c>
    </row>
    <row r="12" spans="1:25" ht="13.5" customHeight="1" x14ac:dyDescent="0.15">
      <c r="A12" s="24" t="s">
        <v>19</v>
      </c>
      <c r="B12" s="4"/>
      <c r="C12" s="25">
        <v>13039</v>
      </c>
      <c r="D12" s="25">
        <v>23939</v>
      </c>
      <c r="E12" s="25">
        <v>1292</v>
      </c>
      <c r="F12" s="25">
        <v>221</v>
      </c>
      <c r="H12" s="25">
        <v>18672</v>
      </c>
      <c r="J12" s="25">
        <v>11937</v>
      </c>
      <c r="K12" s="25">
        <v>5123</v>
      </c>
      <c r="L12" s="25">
        <v>4755</v>
      </c>
      <c r="M12" s="53">
        <v>11154</v>
      </c>
      <c r="N12" s="53">
        <v>9372</v>
      </c>
      <c r="O12" s="53">
        <v>9813</v>
      </c>
      <c r="P12" s="34">
        <v>12654</v>
      </c>
      <c r="Q12" s="64">
        <v>14209</v>
      </c>
      <c r="R12" s="64">
        <v>15118</v>
      </c>
      <c r="S12" s="4">
        <v>6100</v>
      </c>
      <c r="T12" s="105">
        <v>1802</v>
      </c>
      <c r="U12" s="64">
        <v>-7908</v>
      </c>
      <c r="V12" s="64">
        <v>4052.4503134406127</v>
      </c>
      <c r="W12" s="64">
        <v>11343</v>
      </c>
      <c r="X12" s="64">
        <v>7667</v>
      </c>
      <c r="Y12" s="64">
        <v>4995</v>
      </c>
    </row>
    <row r="13" spans="1:25" ht="13.5" customHeight="1" x14ac:dyDescent="0.15">
      <c r="A13" s="24" t="s">
        <v>78</v>
      </c>
      <c r="B13" s="4"/>
      <c r="C13" s="25">
        <v>6072</v>
      </c>
      <c r="D13" s="25">
        <v>9029</v>
      </c>
      <c r="E13" s="25">
        <v>3758</v>
      </c>
      <c r="F13" s="25">
        <v>3643</v>
      </c>
      <c r="H13" s="25">
        <v>7523</v>
      </c>
      <c r="J13" s="25">
        <v>7697</v>
      </c>
      <c r="K13" s="25">
        <v>6942</v>
      </c>
      <c r="L13" s="25">
        <v>6719</v>
      </c>
      <c r="M13" s="53">
        <v>5898</v>
      </c>
      <c r="N13" s="53">
        <v>4922</v>
      </c>
      <c r="O13" s="53">
        <v>267</v>
      </c>
      <c r="P13" s="34">
        <v>1756</v>
      </c>
      <c r="Q13" s="64">
        <v>5403</v>
      </c>
      <c r="R13" s="64">
        <v>8062</v>
      </c>
      <c r="S13" s="4">
        <v>7116</v>
      </c>
      <c r="T13" s="105">
        <v>6707</v>
      </c>
      <c r="U13" s="106">
        <v>9907</v>
      </c>
      <c r="V13" s="106">
        <v>8733.3557190577121</v>
      </c>
      <c r="W13" s="106">
        <v>7146</v>
      </c>
      <c r="X13" s="106">
        <v>7568</v>
      </c>
      <c r="Y13" s="106">
        <v>8639</v>
      </c>
    </row>
    <row r="14" spans="1:25" ht="13.5" customHeight="1" x14ac:dyDescent="0.15">
      <c r="A14" s="24" t="s">
        <v>21</v>
      </c>
      <c r="B14" s="4"/>
      <c r="C14" s="34">
        <v>-11692</v>
      </c>
      <c r="D14" s="34">
        <v>-17673</v>
      </c>
      <c r="E14" s="34">
        <v>-13893</v>
      </c>
      <c r="F14" s="34">
        <v>-11434</v>
      </c>
      <c r="H14" s="34">
        <v>-28358</v>
      </c>
      <c r="J14" s="34">
        <v>-10595</v>
      </c>
      <c r="K14" s="34">
        <v>-13484</v>
      </c>
      <c r="L14" s="34">
        <v>-9831</v>
      </c>
      <c r="M14" s="53">
        <v>-13436</v>
      </c>
      <c r="N14" s="53">
        <v>-14466</v>
      </c>
      <c r="O14" s="53">
        <v>-15278</v>
      </c>
      <c r="P14" s="34">
        <v>-11592</v>
      </c>
      <c r="Q14" s="64">
        <v>-10226</v>
      </c>
      <c r="R14" s="64">
        <v>-12136</v>
      </c>
      <c r="S14" s="4">
        <v>-9370</v>
      </c>
      <c r="T14" s="105">
        <f>-9438-1674</f>
        <v>-11112</v>
      </c>
      <c r="U14" s="64">
        <v>-10149</v>
      </c>
      <c r="V14" s="64">
        <v>-11530</v>
      </c>
      <c r="W14" s="64">
        <v>-11716</v>
      </c>
      <c r="X14" s="64">
        <v>-12318.02</v>
      </c>
      <c r="Y14" s="64">
        <v>-14850.186</v>
      </c>
    </row>
    <row r="15" spans="1:25" ht="13.5" customHeight="1" x14ac:dyDescent="0.15">
      <c r="A15" s="45" t="s">
        <v>56</v>
      </c>
      <c r="B15" s="14"/>
      <c r="C15" s="56">
        <v>-76</v>
      </c>
      <c r="D15" s="56">
        <v>-171</v>
      </c>
      <c r="E15" s="56">
        <v>129</v>
      </c>
      <c r="F15" s="56"/>
      <c r="G15" s="15"/>
      <c r="H15" s="56"/>
      <c r="I15" s="15"/>
      <c r="J15" s="56"/>
      <c r="K15" s="56"/>
      <c r="L15" s="56"/>
      <c r="M15" s="56"/>
      <c r="N15" s="56"/>
      <c r="O15" s="56"/>
      <c r="P15" s="56"/>
      <c r="Q15" s="12"/>
      <c r="R15" s="12"/>
      <c r="S15" s="14"/>
      <c r="T15" s="107"/>
      <c r="U15" s="104"/>
      <c r="V15" s="104"/>
      <c r="W15" s="104"/>
      <c r="X15" s="104"/>
      <c r="Y15" s="104"/>
    </row>
    <row r="16" spans="1:25" ht="13.5" customHeight="1" x14ac:dyDescent="0.15">
      <c r="A16" s="31" t="s">
        <v>58</v>
      </c>
      <c r="B16" s="4" t="s">
        <v>48</v>
      </c>
      <c r="C16" s="60">
        <f>C10/C3</f>
        <v>3.4952835241003191E-2</v>
      </c>
      <c r="D16" s="60">
        <f t="shared" ref="D16:J16" si="1">D10/D3</f>
        <v>5.3676868991794011E-2</v>
      </c>
      <c r="E16" s="60">
        <f t="shared" si="1"/>
        <v>2.5805928059889228E-3</v>
      </c>
      <c r="F16" s="61">
        <f t="shared" si="1"/>
        <v>-2.9203220970982029E-2</v>
      </c>
      <c r="G16" s="60"/>
      <c r="H16" s="60">
        <f t="shared" si="1"/>
        <v>2.4864347934554377E-2</v>
      </c>
      <c r="I16" s="60"/>
      <c r="J16" s="60">
        <f t="shared" si="1"/>
        <v>3.9626110569100058E-2</v>
      </c>
      <c r="K16" s="60">
        <f t="shared" ref="K16:P16" si="2">K10/K3</f>
        <v>1.3972616135148301E-2</v>
      </c>
      <c r="L16" s="60">
        <f t="shared" si="2"/>
        <v>3.7326458820054246E-3</v>
      </c>
      <c r="M16" s="60">
        <f t="shared" si="2"/>
        <v>2.40341860599411E-2</v>
      </c>
      <c r="N16" s="60">
        <f t="shared" si="2"/>
        <v>2.688311874813511E-2</v>
      </c>
      <c r="O16" s="60">
        <f t="shared" si="2"/>
        <v>3.0773778871278443E-2</v>
      </c>
      <c r="P16" s="60">
        <f t="shared" si="2"/>
        <v>5.1415731884744187E-2</v>
      </c>
      <c r="Q16" s="89">
        <v>5.9496040220605548E-2</v>
      </c>
      <c r="R16" s="89">
        <v>6.0143050870691217E-2</v>
      </c>
      <c r="S16" s="89">
        <v>3.8075939717140912E-2</v>
      </c>
      <c r="T16" s="111">
        <f t="shared" ref="T16:U20" si="3">T10/T3</f>
        <v>2.6174623014919154E-2</v>
      </c>
      <c r="U16" s="111">
        <f t="shared" si="3"/>
        <v>3.3268505814495614E-2</v>
      </c>
      <c r="V16" s="111">
        <v>4.5594030812512031E-2</v>
      </c>
      <c r="W16" s="111">
        <v>4.3073160712376747E-2</v>
      </c>
      <c r="X16" s="89">
        <v>1.9622751519810185E-2</v>
      </c>
      <c r="Y16" s="89">
        <v>3.2766411738085324E-2</v>
      </c>
    </row>
    <row r="17" spans="1:25" ht="13.5" customHeight="1" x14ac:dyDescent="0.15">
      <c r="A17" s="24" t="s">
        <v>35</v>
      </c>
      <c r="B17" s="4"/>
      <c r="C17" s="60">
        <f t="shared" ref="C17:F20" si="4">C11/C4</f>
        <v>5.1439487821399253E-2</v>
      </c>
      <c r="D17" s="60">
        <f t="shared" si="4"/>
        <v>7.7864575568740865E-2</v>
      </c>
      <c r="E17" s="60">
        <f t="shared" si="4"/>
        <v>3.0537643064344096E-2</v>
      </c>
      <c r="F17" s="61">
        <f t="shared" si="4"/>
        <v>-3.936356638660967E-2</v>
      </c>
      <c r="G17" s="60"/>
      <c r="H17" s="60">
        <f>H11/H4</f>
        <v>6.7465440047060357E-2</v>
      </c>
      <c r="I17" s="60"/>
      <c r="J17" s="60">
        <f t="shared" ref="J17:P17" si="5">J11/J4</f>
        <v>5.5612753772401144E-2</v>
      </c>
      <c r="K17" s="60">
        <f t="shared" si="5"/>
        <v>3.8151520213832273E-2</v>
      </c>
      <c r="L17" s="60">
        <f t="shared" si="5"/>
        <v>1.4044748515567422E-3</v>
      </c>
      <c r="M17" s="60">
        <f t="shared" si="5"/>
        <v>4.551424320258015E-2</v>
      </c>
      <c r="N17" s="60">
        <f t="shared" si="5"/>
        <v>6.7295602457752443E-2</v>
      </c>
      <c r="O17" s="60">
        <f t="shared" si="5"/>
        <v>9.3540880335467452E-2</v>
      </c>
      <c r="P17" s="60">
        <f t="shared" si="5"/>
        <v>0.11376313509056797</v>
      </c>
      <c r="Q17" s="90">
        <v>0.11029306707680929</v>
      </c>
      <c r="R17" s="90">
        <v>0.10435095492989634</v>
      </c>
      <c r="S17" s="90">
        <v>7.4163303906507425E-2</v>
      </c>
      <c r="T17" s="112">
        <f t="shared" si="3"/>
        <v>7.2714279748121821E-2</v>
      </c>
      <c r="U17" s="90">
        <f t="shared" si="3"/>
        <v>9.981690180827206E-2</v>
      </c>
      <c r="V17" s="90">
        <v>9.1698066596720584E-2</v>
      </c>
      <c r="W17" s="90">
        <v>7.8237760808226434E-2</v>
      </c>
      <c r="X17" s="90">
        <v>3.7391364231113562E-2</v>
      </c>
      <c r="Y17" s="90">
        <v>8.0088427138278073E-2</v>
      </c>
    </row>
    <row r="18" spans="1:25" ht="13.5" customHeight="1" x14ac:dyDescent="0.15">
      <c r="A18" s="24" t="s">
        <v>19</v>
      </c>
      <c r="B18" s="4"/>
      <c r="C18" s="60">
        <f t="shared" si="4"/>
        <v>4.8611447680899533E-2</v>
      </c>
      <c r="D18" s="60">
        <f t="shared" si="4"/>
        <v>6.5619020991288801E-2</v>
      </c>
      <c r="E18" s="60">
        <f t="shared" si="4"/>
        <v>4.3196833123813087E-3</v>
      </c>
      <c r="F18" s="60">
        <f t="shared" si="4"/>
        <v>8.3390876811676232E-4</v>
      </c>
      <c r="G18" s="60"/>
      <c r="H18" s="60">
        <f>H12/H5</f>
        <v>7.0716022450973706E-2</v>
      </c>
      <c r="I18" s="60"/>
      <c r="J18" s="60">
        <f t="shared" ref="J18:P18" si="6">J12/J5</f>
        <v>4.5210600270422792E-2</v>
      </c>
      <c r="K18" s="60">
        <f t="shared" si="6"/>
        <v>2.0391754136664161E-2</v>
      </c>
      <c r="L18" s="60">
        <f t="shared" si="6"/>
        <v>1.9406420647941819E-2</v>
      </c>
      <c r="M18" s="60">
        <f t="shared" si="6"/>
        <v>3.6556827939720891E-2</v>
      </c>
      <c r="N18" s="60">
        <f t="shared" si="6"/>
        <v>2.9851316745021596E-2</v>
      </c>
      <c r="O18" s="60">
        <f t="shared" si="6"/>
        <v>3.1021695903289952E-2</v>
      </c>
      <c r="P18" s="60">
        <f t="shared" si="6"/>
        <v>4.266927434583221E-2</v>
      </c>
      <c r="Q18" s="90">
        <v>4.5625313073968943E-2</v>
      </c>
      <c r="R18" s="90">
        <v>4.8047799901476264E-2</v>
      </c>
      <c r="S18" s="90">
        <v>2.1709962025361507E-2</v>
      </c>
      <c r="T18" s="112">
        <f t="shared" si="3"/>
        <v>7.3495823544766376E-3</v>
      </c>
      <c r="U18" s="91">
        <f t="shared" si="3"/>
        <v>-2.8626658847548923E-2</v>
      </c>
      <c r="V18" s="90">
        <v>1.1425217916114E-2</v>
      </c>
      <c r="W18" s="90">
        <v>2.7165088442803156E-2</v>
      </c>
      <c r="X18" s="90">
        <v>1.7853317312618175E-2</v>
      </c>
      <c r="Y18" s="90">
        <v>1.0924671166304334E-2</v>
      </c>
    </row>
    <row r="19" spans="1:25" ht="13.5" customHeight="1" x14ac:dyDescent="0.15">
      <c r="A19" s="24" t="s">
        <v>78</v>
      </c>
      <c r="B19" s="4"/>
      <c r="C19" s="60">
        <f t="shared" si="4"/>
        <v>7.7179246002491292E-2</v>
      </c>
      <c r="D19" s="60">
        <f t="shared" si="4"/>
        <v>0.10801660505568915</v>
      </c>
      <c r="E19" s="60">
        <f t="shared" si="4"/>
        <v>4.98428319429155E-2</v>
      </c>
      <c r="F19" s="60">
        <f t="shared" si="4"/>
        <v>5.5103460793804453E-2</v>
      </c>
      <c r="G19" s="60"/>
      <c r="H19" s="60">
        <f>H13/H6</f>
        <v>0.1194980541656739</v>
      </c>
      <c r="I19" s="60"/>
      <c r="J19" s="60">
        <f t="shared" ref="J19:P19" si="7">J13/J6</f>
        <v>0.12232022248708781</v>
      </c>
      <c r="K19" s="60">
        <f t="shared" si="7"/>
        <v>0.1153788621669686</v>
      </c>
      <c r="L19" s="60">
        <f t="shared" si="7"/>
        <v>0.1131068614908087</v>
      </c>
      <c r="M19" s="60">
        <f t="shared" si="7"/>
        <v>9.936820823856457E-2</v>
      </c>
      <c r="N19" s="60">
        <f t="shared" si="7"/>
        <v>8.3791559558059961E-2</v>
      </c>
      <c r="O19" s="60">
        <f t="shared" si="7"/>
        <v>5.3950292988482525E-3</v>
      </c>
      <c r="P19" s="60">
        <f t="shared" si="7"/>
        <v>3.8101024127755595E-2</v>
      </c>
      <c r="Q19" s="90">
        <v>0.1115653843771294</v>
      </c>
      <c r="R19" s="90">
        <v>0.16417545717427606</v>
      </c>
      <c r="S19" s="90">
        <v>0.1772662730737613</v>
      </c>
      <c r="T19" s="90">
        <f t="shared" si="3"/>
        <v>0.18216633168558857</v>
      </c>
      <c r="U19" s="90">
        <f t="shared" si="3"/>
        <v>0.24910736736233341</v>
      </c>
      <c r="V19" s="90">
        <v>0.22535470144721154</v>
      </c>
      <c r="W19" s="90">
        <v>0.17889598197521592</v>
      </c>
      <c r="X19" s="90">
        <v>0.16245921346385025</v>
      </c>
      <c r="Y19" s="90">
        <v>0.1877839365286382</v>
      </c>
    </row>
    <row r="20" spans="1:25" ht="13.5" customHeight="1" x14ac:dyDescent="0.15">
      <c r="A20" s="24" t="s">
        <v>21</v>
      </c>
      <c r="B20" s="4"/>
      <c r="C20" s="61">
        <f t="shared" si="4"/>
        <v>-0.81842363152736941</v>
      </c>
      <c r="D20" s="61">
        <f t="shared" si="4"/>
        <v>-1.2012642740619903</v>
      </c>
      <c r="E20" s="61">
        <f t="shared" si="4"/>
        <v>-0.81536475145255005</v>
      </c>
      <c r="F20" s="61">
        <f t="shared" si="4"/>
        <v>-0.87758078133394735</v>
      </c>
      <c r="G20" s="61"/>
      <c r="H20" s="61">
        <f>H14/H7</f>
        <v>-5.2292089249492903</v>
      </c>
      <c r="I20" s="61"/>
      <c r="J20" s="61">
        <f t="shared" ref="J20:P20" si="8">J14/J7</f>
        <v>-7.2320819112627985</v>
      </c>
      <c r="K20" s="61">
        <f t="shared" si="8"/>
        <v>-9.7217015140591201</v>
      </c>
      <c r="L20" s="61">
        <f t="shared" si="8"/>
        <v>-8.3243014394580861</v>
      </c>
      <c r="M20" s="61">
        <f t="shared" si="8"/>
        <v>-13.172549019607843</v>
      </c>
      <c r="N20" s="61">
        <f t="shared" si="8"/>
        <v>-13.127041742286751</v>
      </c>
      <c r="O20" s="61">
        <f t="shared" si="8"/>
        <v>-19.193467336683415</v>
      </c>
      <c r="P20" s="61">
        <f t="shared" si="8"/>
        <v>-27.275294117647057</v>
      </c>
      <c r="Q20" s="91">
        <v>-9.5214152700186219</v>
      </c>
      <c r="R20" s="91">
        <v>-7.1810650887573964</v>
      </c>
      <c r="S20" s="91">
        <v>-6.8344274252370534</v>
      </c>
      <c r="T20" s="91">
        <f t="shared" si="3"/>
        <v>-6.4567112144102268</v>
      </c>
      <c r="U20" s="91">
        <f t="shared" si="3"/>
        <v>-3.7094298245614037</v>
      </c>
      <c r="V20" s="91">
        <v>-2.7937969469348194</v>
      </c>
      <c r="W20" s="91">
        <v>-3.5971753147067855</v>
      </c>
      <c r="X20" s="91">
        <v>-9.1379970326409499</v>
      </c>
      <c r="Y20" s="91">
        <v>-12.005000808407438</v>
      </c>
    </row>
    <row r="21" spans="1:25" ht="13.5" customHeight="1" x14ac:dyDescent="0.15">
      <c r="A21" s="29" t="s">
        <v>46</v>
      </c>
      <c r="B21" s="6" t="s">
        <v>0</v>
      </c>
      <c r="C21" s="17"/>
      <c r="D21" s="17"/>
      <c r="E21" s="17"/>
      <c r="F21" s="17"/>
      <c r="G21" s="15"/>
      <c r="H21" s="17"/>
      <c r="I21" s="15"/>
      <c r="J21" s="17"/>
      <c r="K21" s="17">
        <v>-3330</v>
      </c>
      <c r="L21" s="17">
        <v>-19204</v>
      </c>
      <c r="M21" s="17">
        <v>-13833</v>
      </c>
      <c r="N21" s="17">
        <v>5490</v>
      </c>
      <c r="O21" s="17">
        <v>-35142</v>
      </c>
      <c r="P21" s="17">
        <v>2921</v>
      </c>
      <c r="Q21" s="55">
        <v>-1265</v>
      </c>
      <c r="R21" s="55">
        <v>-7068</v>
      </c>
      <c r="S21" s="6">
        <v>-23960</v>
      </c>
      <c r="T21" s="55">
        <v>-21951</v>
      </c>
      <c r="U21" s="30">
        <v>3646</v>
      </c>
      <c r="V21" s="30">
        <v>-45154</v>
      </c>
      <c r="W21" s="30">
        <v>90</v>
      </c>
      <c r="X21" s="55">
        <v>-5249</v>
      </c>
      <c r="Y21" s="55">
        <v>-5514</v>
      </c>
    </row>
    <row r="22" spans="1:25" ht="13.5" customHeight="1" x14ac:dyDescent="0.15">
      <c r="A22" s="29" t="s">
        <v>59</v>
      </c>
      <c r="B22" s="6" t="s">
        <v>0</v>
      </c>
      <c r="C22" s="32">
        <v>6446</v>
      </c>
      <c r="D22" s="25">
        <v>9645</v>
      </c>
      <c r="E22" s="25">
        <v>9843</v>
      </c>
      <c r="F22" s="25">
        <v>2709</v>
      </c>
      <c r="H22" s="25">
        <v>2559</v>
      </c>
      <c r="J22" s="25">
        <v>2249</v>
      </c>
      <c r="K22" s="25">
        <v>2423</v>
      </c>
      <c r="L22" s="25">
        <v>1823</v>
      </c>
      <c r="M22" s="56">
        <v>3338</v>
      </c>
      <c r="N22" s="56">
        <v>2201</v>
      </c>
      <c r="O22" s="56">
        <v>1624</v>
      </c>
      <c r="P22" s="56">
        <v>1380</v>
      </c>
      <c r="Q22" s="55">
        <v>1080</v>
      </c>
      <c r="R22" s="55">
        <v>2131</v>
      </c>
      <c r="S22" s="6">
        <v>2126</v>
      </c>
      <c r="T22" s="55">
        <v>2044</v>
      </c>
      <c r="U22" s="30">
        <v>2117</v>
      </c>
      <c r="V22" s="30">
        <v>5239</v>
      </c>
      <c r="W22" s="30">
        <v>10610</v>
      </c>
      <c r="X22" s="109">
        <v>3439</v>
      </c>
      <c r="Y22" s="109">
        <v>4702</v>
      </c>
    </row>
    <row r="23" spans="1:25" ht="13.5" customHeight="1" x14ac:dyDescent="0.15">
      <c r="A23" s="29" t="s">
        <v>60</v>
      </c>
      <c r="B23" s="6" t="s">
        <v>0</v>
      </c>
      <c r="C23" s="30">
        <v>-23060</v>
      </c>
      <c r="D23" s="30">
        <v>-25497</v>
      </c>
      <c r="E23" s="30">
        <v>-19956</v>
      </c>
      <c r="F23" s="30">
        <v>-14252</v>
      </c>
      <c r="H23" s="30">
        <v>-13292</v>
      </c>
      <c r="J23" s="30">
        <v>-18523</v>
      </c>
      <c r="K23" s="30">
        <v>-16746</v>
      </c>
      <c r="L23" s="30">
        <v>-17911</v>
      </c>
      <c r="M23" s="17">
        <v>-20194</v>
      </c>
      <c r="N23" s="17">
        <v>-20145</v>
      </c>
      <c r="O23" s="17">
        <v>-19848</v>
      </c>
      <c r="P23" s="56">
        <v>-20554</v>
      </c>
      <c r="Q23" s="55">
        <v>-15704</v>
      </c>
      <c r="R23" s="55">
        <v>-15432</v>
      </c>
      <c r="S23" s="6">
        <v>-13969</v>
      </c>
      <c r="T23" s="55">
        <v>-13080</v>
      </c>
      <c r="U23" s="55">
        <v>-14586</v>
      </c>
      <c r="V23" s="55">
        <v>-22592</v>
      </c>
      <c r="W23" s="55">
        <v>-38818</v>
      </c>
      <c r="X23" s="55">
        <v>-28732</v>
      </c>
      <c r="Y23" s="55">
        <v>-32966</v>
      </c>
    </row>
    <row r="24" spans="1:25" ht="13.5" customHeight="1" x14ac:dyDescent="0.15">
      <c r="A24" s="29" t="s">
        <v>47</v>
      </c>
      <c r="B24" s="6" t="s">
        <v>0</v>
      </c>
      <c r="C24" s="30">
        <v>2416</v>
      </c>
      <c r="D24" s="30">
        <v>10257</v>
      </c>
      <c r="E24" s="30">
        <v>1585</v>
      </c>
      <c r="F24" s="30">
        <v>2396</v>
      </c>
      <c r="H24" s="35">
        <v>8107</v>
      </c>
      <c r="I24" s="15"/>
      <c r="J24" s="35">
        <v>8713</v>
      </c>
      <c r="K24" s="35">
        <v>5115</v>
      </c>
      <c r="L24" s="35">
        <v>2250</v>
      </c>
      <c r="M24" s="17">
        <v>1002</v>
      </c>
      <c r="N24" s="17">
        <v>413</v>
      </c>
      <c r="O24" s="17">
        <v>-3435</v>
      </c>
      <c r="P24" s="56">
        <v>1142</v>
      </c>
      <c r="Q24" s="55">
        <v>2403</v>
      </c>
      <c r="R24" s="55">
        <v>6244</v>
      </c>
      <c r="S24" s="6">
        <v>1077</v>
      </c>
      <c r="T24" s="14">
        <v>2749</v>
      </c>
      <c r="U24" s="30">
        <v>702</v>
      </c>
      <c r="V24" s="30">
        <v>5811</v>
      </c>
      <c r="W24" s="30">
        <v>9855</v>
      </c>
      <c r="X24" s="109">
        <v>5526</v>
      </c>
      <c r="Y24" s="109">
        <v>5714</v>
      </c>
    </row>
    <row r="25" spans="1:25" ht="13.5" customHeight="1" x14ac:dyDescent="0.15">
      <c r="A25" s="29" t="s">
        <v>49</v>
      </c>
      <c r="B25" s="6" t="s">
        <v>0</v>
      </c>
      <c r="C25" s="25">
        <v>8001</v>
      </c>
      <c r="D25" s="25">
        <v>30437</v>
      </c>
      <c r="E25" s="67">
        <v>-12259</v>
      </c>
      <c r="F25" s="67">
        <v>-28552</v>
      </c>
      <c r="H25" s="25">
        <v>7730</v>
      </c>
      <c r="I25" s="62"/>
      <c r="J25" s="25"/>
      <c r="K25" s="25"/>
      <c r="L25" s="25"/>
      <c r="M25" s="56"/>
      <c r="N25" s="17"/>
      <c r="O25" s="17"/>
      <c r="P25" s="56"/>
      <c r="Q25" s="55"/>
      <c r="R25" s="55"/>
      <c r="S25" s="6"/>
      <c r="T25" s="55"/>
      <c r="U25" s="30"/>
      <c r="V25" s="30"/>
      <c r="W25" s="30"/>
      <c r="X25" s="109"/>
      <c r="Y25" s="109"/>
    </row>
    <row r="26" spans="1:25" ht="13.5" customHeight="1" x14ac:dyDescent="0.15">
      <c r="A26" s="29" t="s">
        <v>50</v>
      </c>
      <c r="B26" s="4" t="s">
        <v>48</v>
      </c>
      <c r="C26" s="66">
        <f>C25/C3</f>
        <v>1.1739469178207812E-2</v>
      </c>
      <c r="D26" s="66">
        <f>D25/D3</f>
        <v>3.5163420892411743E-2</v>
      </c>
      <c r="E26" s="68">
        <f>E25/E3</f>
        <v>-1.6580444029674114E-2</v>
      </c>
      <c r="F26" s="68">
        <f>F25/F3</f>
        <v>-4.8525307871936152E-2</v>
      </c>
      <c r="H26" s="66">
        <f>H25/H3</f>
        <v>1.3391959973112133E-2</v>
      </c>
      <c r="I26" s="62"/>
      <c r="J26" s="30"/>
      <c r="K26" s="30"/>
      <c r="L26" s="30"/>
      <c r="M26" s="56"/>
      <c r="N26" s="17"/>
      <c r="O26" s="17"/>
      <c r="P26" s="56"/>
      <c r="Q26" s="55"/>
      <c r="R26" s="55"/>
      <c r="S26" s="6"/>
      <c r="T26" s="110"/>
      <c r="U26" s="109"/>
      <c r="V26" s="109"/>
      <c r="W26" s="109"/>
      <c r="X26" s="109"/>
      <c r="Y26" s="109"/>
    </row>
    <row r="27" spans="1:25" ht="13.5" customHeight="1" x14ac:dyDescent="0.15">
      <c r="A27" s="29" t="s">
        <v>61</v>
      </c>
      <c r="B27" s="6" t="s">
        <v>0</v>
      </c>
      <c r="C27" s="25"/>
      <c r="D27" s="25"/>
      <c r="E27" s="25"/>
      <c r="F27" s="25"/>
      <c r="H27" s="25"/>
      <c r="J27" s="25">
        <v>15306</v>
      </c>
      <c r="K27" s="67">
        <v>-4822</v>
      </c>
      <c r="L27" s="67">
        <v>-31096</v>
      </c>
      <c r="M27" s="69">
        <f>-16401+1281</f>
        <v>-15120</v>
      </c>
      <c r="N27" s="17">
        <v>4807</v>
      </c>
      <c r="O27" s="17">
        <v>-37439</v>
      </c>
      <c r="P27" s="17">
        <v>14751</v>
      </c>
      <c r="Q27" s="55">
        <v>22146</v>
      </c>
      <c r="R27" s="55">
        <v>22730</v>
      </c>
      <c r="S27" s="6">
        <v>-13549</v>
      </c>
      <c r="T27" s="110">
        <v>-17171</v>
      </c>
      <c r="U27" s="109">
        <v>11859</v>
      </c>
      <c r="V27" s="131">
        <v>-21933</v>
      </c>
      <c r="W27" s="131">
        <v>17597</v>
      </c>
      <c r="X27" s="55">
        <v>-8525</v>
      </c>
      <c r="Y27" s="55">
        <v>378</v>
      </c>
    </row>
    <row r="28" spans="1:25" ht="13.5" customHeight="1" x14ac:dyDescent="0.15">
      <c r="A28" s="29" t="s">
        <v>62</v>
      </c>
      <c r="B28" s="4" t="s">
        <v>48</v>
      </c>
      <c r="C28" s="30"/>
      <c r="D28" s="30"/>
      <c r="E28" s="30"/>
      <c r="F28" s="30"/>
      <c r="H28" s="30"/>
      <c r="J28" s="66">
        <f t="shared" ref="J28:P28" si="9">J27/J3</f>
        <v>2.6523691274353674E-2</v>
      </c>
      <c r="K28" s="68">
        <f t="shared" si="9"/>
        <v>-8.7319796531473703E-3</v>
      </c>
      <c r="L28" s="68">
        <f t="shared" si="9"/>
        <v>-5.9645609633525526E-2</v>
      </c>
      <c r="M28" s="68">
        <f t="shared" si="9"/>
        <v>-2.4946584281342034E-2</v>
      </c>
      <c r="N28" s="66">
        <f t="shared" si="9"/>
        <v>7.6701775772961469E-3</v>
      </c>
      <c r="O28" s="68">
        <f t="shared" si="9"/>
        <v>-5.9505190949374731E-2</v>
      </c>
      <c r="P28" s="66">
        <f t="shared" si="9"/>
        <v>2.5397945918955913E-2</v>
      </c>
      <c r="Q28" s="5">
        <v>3.6977977849279593E-2</v>
      </c>
      <c r="R28" s="5">
        <v>3.7092702382059729E-2</v>
      </c>
      <c r="S28" s="68">
        <v>-2.4360906040871808E-2</v>
      </c>
      <c r="T28" s="68">
        <f>T27/T3</f>
        <v>-3.4395381632293318E-2</v>
      </c>
      <c r="U28" s="66">
        <f>U27/U3</f>
        <v>1.9746306829534706E-2</v>
      </c>
      <c r="V28" s="68">
        <v>-2.872612541108889E-2</v>
      </c>
      <c r="W28" s="66">
        <v>2.1136598133176063E-2</v>
      </c>
      <c r="X28" s="144">
        <v>-1.0143966987188259E-2</v>
      </c>
      <c r="Y28" s="144">
        <v>4.2980822366401277E-4</v>
      </c>
    </row>
    <row r="29" spans="1:25" s="54" customFormat="1" ht="13.5" customHeight="1" x14ac:dyDescent="0.15">
      <c r="A29" s="31" t="s">
        <v>64</v>
      </c>
      <c r="B29" s="6" t="s">
        <v>0</v>
      </c>
      <c r="C29" s="64">
        <v>12095</v>
      </c>
      <c r="D29" s="64">
        <v>50416</v>
      </c>
      <c r="E29" s="64">
        <v>-28392</v>
      </c>
      <c r="F29" s="64">
        <v>-41313</v>
      </c>
      <c r="G29" s="64"/>
      <c r="H29" s="64">
        <v>1661</v>
      </c>
      <c r="I29" s="64"/>
      <c r="J29" s="64">
        <v>12430</v>
      </c>
      <c r="K29" s="64">
        <v>-2815</v>
      </c>
      <c r="L29" s="64">
        <v>-34324</v>
      </c>
      <c r="M29" s="64">
        <f>-17630+1281-256</f>
        <v>-16605</v>
      </c>
      <c r="N29" s="11">
        <v>1668</v>
      </c>
      <c r="O29" s="11">
        <v>-49838</v>
      </c>
      <c r="P29" s="55">
        <v>5605</v>
      </c>
      <c r="Q29" s="55">
        <v>6164</v>
      </c>
      <c r="R29" s="55">
        <v>13287</v>
      </c>
      <c r="S29" s="6">
        <v>-18925</v>
      </c>
      <c r="T29" s="114">
        <v>-16930</v>
      </c>
      <c r="U29" s="109">
        <v>4134</v>
      </c>
      <c r="V29" s="131">
        <v>-33761</v>
      </c>
      <c r="W29" s="131">
        <v>10633</v>
      </c>
      <c r="X29" s="132">
        <v>-13831</v>
      </c>
      <c r="Y29" s="132">
        <v>4421</v>
      </c>
    </row>
    <row r="30" spans="1:25" s="54" customFormat="1" ht="13.5" customHeight="1" x14ac:dyDescent="0.15">
      <c r="A30" s="29" t="s">
        <v>63</v>
      </c>
      <c r="B30" s="6" t="s">
        <v>48</v>
      </c>
      <c r="C30" s="66">
        <f>C29/C3</f>
        <v>1.7746391664844832E-2</v>
      </c>
      <c r="D30" s="66">
        <f t="shared" ref="D30:J30" si="10">D29/D3</f>
        <v>5.8244867355909918E-2</v>
      </c>
      <c r="E30" s="68">
        <f t="shared" si="10"/>
        <v>-3.8400519364589887E-2</v>
      </c>
      <c r="F30" s="68">
        <f t="shared" si="10"/>
        <v>-7.0213156490378889E-2</v>
      </c>
      <c r="G30" s="60"/>
      <c r="H30" s="66">
        <f t="shared" si="10"/>
        <v>2.87762555179033E-3</v>
      </c>
      <c r="I30" s="64"/>
      <c r="J30" s="66">
        <f t="shared" si="10"/>
        <v>2.1539885178375549E-2</v>
      </c>
      <c r="K30" s="68">
        <f t="shared" ref="K30:P30" si="11">K29/K3</f>
        <v>-5.0975783333906772E-3</v>
      </c>
      <c r="L30" s="68">
        <f t="shared" si="11"/>
        <v>-6.5837275053419422E-2</v>
      </c>
      <c r="M30" s="68">
        <f t="shared" si="11"/>
        <v>-2.739669523754527E-2</v>
      </c>
      <c r="N30" s="66">
        <f t="shared" si="11"/>
        <v>2.6615053461472795E-3</v>
      </c>
      <c r="O30" s="68">
        <f t="shared" si="11"/>
        <v>-7.9212043765456819E-2</v>
      </c>
      <c r="P30" s="66">
        <f t="shared" si="11"/>
        <v>9.6505651735982571E-3</v>
      </c>
      <c r="Q30" s="5">
        <v>1.0292253926802105E-2</v>
      </c>
      <c r="R30" s="5">
        <v>2.1682830468562588E-2</v>
      </c>
      <c r="S30" s="68">
        <f>S29/S3</f>
        <v>-3.4026876287807144E-2</v>
      </c>
      <c r="T30" s="68">
        <f>+T29/T3</f>
        <v>-3.3912632405493325E-2</v>
      </c>
      <c r="U30" s="66">
        <f>+U29/U3</f>
        <v>6.8834836354917349E-3</v>
      </c>
      <c r="V30" s="68">
        <v>-4.4217513336240917E-2</v>
      </c>
      <c r="W30" s="66">
        <v>1.2771804736606301E-2</v>
      </c>
      <c r="X30" s="144">
        <v>-1.6457619636340272E-2</v>
      </c>
      <c r="Y30" s="144">
        <v>5.0269369228005305E-3</v>
      </c>
    </row>
    <row r="31" spans="1:25" ht="13.5" customHeight="1" x14ac:dyDescent="0.15">
      <c r="A31" s="36"/>
      <c r="B31" s="65"/>
      <c r="Q31" s="92"/>
      <c r="R31" s="92"/>
      <c r="S31" s="37"/>
      <c r="T31" s="115"/>
      <c r="U31" s="116"/>
      <c r="V31" s="116"/>
      <c r="W31" s="116"/>
      <c r="X31" s="116"/>
      <c r="Y31" s="116"/>
    </row>
    <row r="32" spans="1:25" ht="13.5" customHeight="1" x14ac:dyDescent="0.15">
      <c r="A32" s="31" t="s">
        <v>29</v>
      </c>
      <c r="B32" s="3" t="s">
        <v>0</v>
      </c>
      <c r="C32" s="32">
        <v>1408983</v>
      </c>
      <c r="D32" s="32">
        <v>1319290</v>
      </c>
      <c r="E32" s="32">
        <v>1025221</v>
      </c>
      <c r="F32" s="32">
        <v>933721</v>
      </c>
      <c r="H32" s="32">
        <v>889420</v>
      </c>
      <c r="J32" s="32">
        <v>889420</v>
      </c>
      <c r="K32" s="32">
        <v>848752</v>
      </c>
      <c r="L32" s="32">
        <v>885436</v>
      </c>
      <c r="M32" s="3">
        <f>925175+1033</f>
        <v>926208</v>
      </c>
      <c r="N32" s="3">
        <v>920106</v>
      </c>
      <c r="O32" s="3">
        <v>812120</v>
      </c>
      <c r="P32" s="11">
        <v>790192</v>
      </c>
      <c r="Q32" s="11">
        <v>788592</v>
      </c>
      <c r="R32" s="11">
        <v>761869</v>
      </c>
      <c r="S32" s="3">
        <v>765197</v>
      </c>
      <c r="T32" s="117">
        <v>824963</v>
      </c>
      <c r="U32" s="102">
        <v>939281</v>
      </c>
      <c r="V32" s="102">
        <v>951387</v>
      </c>
      <c r="W32" s="102">
        <v>1007585</v>
      </c>
      <c r="X32" s="102">
        <v>1032931</v>
      </c>
      <c r="Y32" s="102">
        <v>1117494</v>
      </c>
    </row>
    <row r="33" spans="1:25" ht="13.5" customHeight="1" x14ac:dyDescent="0.15">
      <c r="A33" s="24" t="s">
        <v>79</v>
      </c>
      <c r="B33" s="4"/>
      <c r="C33" s="25"/>
      <c r="D33" s="25"/>
      <c r="E33" s="25"/>
      <c r="F33" s="25"/>
      <c r="G33" s="39"/>
      <c r="H33" s="25">
        <v>393776</v>
      </c>
      <c r="I33" s="39"/>
      <c r="J33" s="25">
        <v>376332</v>
      </c>
      <c r="K33" s="25">
        <v>373570</v>
      </c>
      <c r="L33" s="25">
        <v>343220</v>
      </c>
      <c r="M33" s="4">
        <f>SUM(M34:M37)</f>
        <v>367616</v>
      </c>
      <c r="N33" s="4">
        <f>SUM(N34:N37)</f>
        <v>369098</v>
      </c>
      <c r="O33" s="4">
        <f>SUM(O34:O37)</f>
        <v>351132</v>
      </c>
      <c r="P33" s="4">
        <f>SUM(P34:P37)</f>
        <v>311203</v>
      </c>
      <c r="Q33" s="64">
        <v>317749</v>
      </c>
      <c r="R33" s="64">
        <v>317309</v>
      </c>
      <c r="S33" s="4">
        <v>346265</v>
      </c>
      <c r="T33" s="105">
        <v>341072</v>
      </c>
      <c r="U33" s="106">
        <v>353592</v>
      </c>
      <c r="V33" s="106">
        <v>417194</v>
      </c>
      <c r="W33" s="106">
        <v>473380</v>
      </c>
      <c r="X33" s="106">
        <v>486581</v>
      </c>
      <c r="Y33" s="25">
        <v>506779</v>
      </c>
    </row>
    <row r="34" spans="1:25" ht="13.5" customHeight="1" x14ac:dyDescent="0.15">
      <c r="A34" s="24" t="s">
        <v>35</v>
      </c>
      <c r="B34" s="4"/>
      <c r="C34" s="25">
        <v>496591</v>
      </c>
      <c r="D34" s="25">
        <v>519865</v>
      </c>
      <c r="E34" s="25">
        <v>388339</v>
      </c>
      <c r="F34" s="25">
        <v>350387</v>
      </c>
      <c r="H34" s="25">
        <v>157530</v>
      </c>
      <c r="J34" s="25">
        <v>161243</v>
      </c>
      <c r="K34" s="25">
        <v>160915</v>
      </c>
      <c r="L34" s="25">
        <v>142594</v>
      </c>
      <c r="M34" s="4">
        <v>150007</v>
      </c>
      <c r="N34" s="4">
        <v>154809</v>
      </c>
      <c r="O34" s="4">
        <v>148164</v>
      </c>
      <c r="P34" s="64">
        <v>131595</v>
      </c>
      <c r="Q34" s="64">
        <v>133455</v>
      </c>
      <c r="R34" s="64">
        <v>140370</v>
      </c>
      <c r="S34" s="4">
        <v>146810</v>
      </c>
      <c r="T34" s="105">
        <v>154110</v>
      </c>
      <c r="U34" s="106">
        <v>157030</v>
      </c>
      <c r="V34" s="106">
        <v>197331</v>
      </c>
      <c r="W34" s="106">
        <v>239272</v>
      </c>
      <c r="X34" s="106">
        <v>253990</v>
      </c>
      <c r="Y34" s="25">
        <v>265732</v>
      </c>
    </row>
    <row r="35" spans="1:25" ht="13.5" customHeight="1" x14ac:dyDescent="0.15">
      <c r="A35" s="24" t="s">
        <v>19</v>
      </c>
      <c r="B35" s="4"/>
      <c r="C35" s="25">
        <v>513354</v>
      </c>
      <c r="D35" s="25">
        <v>499180</v>
      </c>
      <c r="E35" s="25">
        <v>385259</v>
      </c>
      <c r="F35" s="25">
        <v>371940</v>
      </c>
      <c r="H35" s="25">
        <v>162759</v>
      </c>
      <c r="J35" s="25">
        <v>165345</v>
      </c>
      <c r="K35" s="25">
        <v>165908</v>
      </c>
      <c r="L35" s="25">
        <v>153609</v>
      </c>
      <c r="M35" s="4">
        <v>168738</v>
      </c>
      <c r="N35" s="4">
        <v>165599</v>
      </c>
      <c r="O35" s="4">
        <v>155754</v>
      </c>
      <c r="P35" s="64">
        <v>137393</v>
      </c>
      <c r="Q35" s="64">
        <v>138801</v>
      </c>
      <c r="R35" s="64">
        <v>137588</v>
      </c>
      <c r="S35" s="4">
        <v>158386</v>
      </c>
      <c r="T35" s="105">
        <v>155740</v>
      </c>
      <c r="U35" s="106">
        <v>164299</v>
      </c>
      <c r="V35" s="106">
        <v>186216</v>
      </c>
      <c r="W35" s="106">
        <v>192793</v>
      </c>
      <c r="X35" s="106">
        <v>193693</v>
      </c>
      <c r="Y35" s="25">
        <v>196128</v>
      </c>
    </row>
    <row r="36" spans="1:25" ht="13.5" customHeight="1" x14ac:dyDescent="0.15">
      <c r="A36" s="24" t="s">
        <v>78</v>
      </c>
      <c r="B36" s="4"/>
      <c r="C36" s="25">
        <v>100059</v>
      </c>
      <c r="D36" s="25">
        <v>104557</v>
      </c>
      <c r="E36" s="25">
        <v>93465</v>
      </c>
      <c r="F36" s="25">
        <v>65217</v>
      </c>
      <c r="H36" s="25">
        <v>48991</v>
      </c>
      <c r="J36" s="25">
        <v>48986</v>
      </c>
      <c r="K36" s="25">
        <v>47364</v>
      </c>
      <c r="L36" s="25">
        <v>45199</v>
      </c>
      <c r="M36" s="4">
        <v>48310</v>
      </c>
      <c r="N36" s="4">
        <v>50645</v>
      </c>
      <c r="O36" s="4">
        <v>44428</v>
      </c>
      <c r="P36" s="64">
        <v>39561</v>
      </c>
      <c r="Q36" s="64">
        <v>38738</v>
      </c>
      <c r="R36" s="64">
        <v>31972</v>
      </c>
      <c r="S36" s="4">
        <v>33602</v>
      </c>
      <c r="T36" s="105">
        <v>27710</v>
      </c>
      <c r="U36" s="106">
        <v>28555</v>
      </c>
      <c r="V36" s="106">
        <v>33202</v>
      </c>
      <c r="W36" s="106">
        <v>35183</v>
      </c>
      <c r="X36" s="106">
        <v>32544</v>
      </c>
      <c r="Y36" s="25">
        <v>34680</v>
      </c>
    </row>
    <row r="37" spans="1:25" ht="13.5" customHeight="1" x14ac:dyDescent="0.15">
      <c r="A37" s="24" t="s">
        <v>21</v>
      </c>
      <c r="B37" s="4"/>
      <c r="C37" s="25">
        <v>683895</v>
      </c>
      <c r="D37" s="25">
        <v>555059</v>
      </c>
      <c r="E37" s="25">
        <v>158158</v>
      </c>
      <c r="F37" s="25">
        <v>146177</v>
      </c>
      <c r="H37" s="25">
        <v>582</v>
      </c>
      <c r="J37" s="25">
        <v>758</v>
      </c>
      <c r="K37" s="34">
        <v>-617</v>
      </c>
      <c r="L37" s="25">
        <v>1818</v>
      </c>
      <c r="M37" s="4">
        <v>561</v>
      </c>
      <c r="N37" s="4">
        <v>-1955</v>
      </c>
      <c r="O37" s="4">
        <v>2786</v>
      </c>
      <c r="P37" s="64">
        <v>2654</v>
      </c>
      <c r="Q37" s="64">
        <v>6755</v>
      </c>
      <c r="R37" s="64">
        <v>7379</v>
      </c>
      <c r="S37" s="4">
        <v>7467</v>
      </c>
      <c r="T37" s="105">
        <v>3512</v>
      </c>
      <c r="U37" s="106">
        <v>3708</v>
      </c>
      <c r="V37" s="106">
        <v>445</v>
      </c>
      <c r="W37" s="106">
        <v>6132</v>
      </c>
      <c r="X37" s="106">
        <v>6354</v>
      </c>
      <c r="Y37" s="25">
        <v>10239</v>
      </c>
    </row>
    <row r="38" spans="1:25" ht="13.5" customHeight="1" x14ac:dyDescent="0.15">
      <c r="A38" s="24" t="s">
        <v>24</v>
      </c>
      <c r="B38" s="4"/>
      <c r="C38" s="34">
        <v>-384916</v>
      </c>
      <c r="D38" s="34">
        <v>-359372</v>
      </c>
      <c r="E38" s="34"/>
      <c r="F38" s="34"/>
      <c r="H38" s="34">
        <v>23914</v>
      </c>
      <c r="J38" s="34"/>
      <c r="K38" s="34"/>
      <c r="L38" s="34"/>
      <c r="M38" s="16"/>
      <c r="N38" s="16"/>
      <c r="O38" s="16"/>
      <c r="P38" s="12"/>
      <c r="Q38" s="12"/>
      <c r="R38" s="12"/>
      <c r="S38" s="14"/>
      <c r="T38" s="107"/>
      <c r="U38" s="104"/>
      <c r="V38" s="104"/>
      <c r="W38" s="104"/>
      <c r="X38" s="104"/>
      <c r="Y38" s="104"/>
    </row>
    <row r="39" spans="1:25" ht="13.5" customHeight="1" x14ac:dyDescent="0.15">
      <c r="A39" s="29" t="s">
        <v>3</v>
      </c>
      <c r="B39" s="6" t="s">
        <v>0</v>
      </c>
      <c r="C39" s="30">
        <v>561116</v>
      </c>
      <c r="D39" s="30">
        <v>456408</v>
      </c>
      <c r="E39" s="30">
        <v>426322</v>
      </c>
      <c r="F39" s="30">
        <v>394442</v>
      </c>
      <c r="H39" s="30">
        <v>368378</v>
      </c>
      <c r="J39" s="30">
        <v>379183</v>
      </c>
      <c r="K39" s="30">
        <v>398212</v>
      </c>
      <c r="L39" s="30">
        <v>447849</v>
      </c>
      <c r="M39" s="6">
        <v>455303</v>
      </c>
      <c r="N39" s="6">
        <v>442744</v>
      </c>
      <c r="O39" s="6">
        <v>436959</v>
      </c>
      <c r="P39" s="55">
        <f>78417+1393+317981+1595</f>
        <v>399386</v>
      </c>
      <c r="Q39" s="55">
        <v>372654</v>
      </c>
      <c r="R39" s="55">
        <v>371508</v>
      </c>
      <c r="S39" s="6">
        <v>435007</v>
      </c>
      <c r="T39" s="110">
        <v>471710</v>
      </c>
      <c r="U39" s="109">
        <v>467885</v>
      </c>
      <c r="V39" s="109">
        <v>495120</v>
      </c>
      <c r="W39" s="109">
        <v>506460</v>
      </c>
      <c r="X39" s="109">
        <v>524830</v>
      </c>
      <c r="Y39" s="109">
        <v>548344</v>
      </c>
    </row>
    <row r="40" spans="1:25" ht="13.5" customHeight="1" x14ac:dyDescent="0.15">
      <c r="A40" s="29" t="s">
        <v>4</v>
      </c>
      <c r="B40" s="6" t="s">
        <v>0</v>
      </c>
      <c r="C40" s="30">
        <v>337242</v>
      </c>
      <c r="D40" s="30">
        <v>358435</v>
      </c>
      <c r="E40" s="30">
        <v>246648</v>
      </c>
      <c r="F40" s="30">
        <v>230306</v>
      </c>
      <c r="H40" s="30">
        <v>215976</v>
      </c>
      <c r="J40" s="30">
        <v>216232</v>
      </c>
      <c r="K40" s="30">
        <v>161313</v>
      </c>
      <c r="L40" s="30">
        <v>145031</v>
      </c>
      <c r="M40" s="6">
        <f>164986+18988</f>
        <v>183974</v>
      </c>
      <c r="N40" s="6">
        <v>175746</v>
      </c>
      <c r="O40" s="6">
        <v>103109</v>
      </c>
      <c r="P40" s="55">
        <v>124146</v>
      </c>
      <c r="Q40" s="55">
        <v>135192</v>
      </c>
      <c r="R40" s="55">
        <v>123760</v>
      </c>
      <c r="S40" s="6">
        <v>73612</v>
      </c>
      <c r="T40" s="110">
        <v>62937</v>
      </c>
      <c r="U40" s="109">
        <v>145291</v>
      </c>
      <c r="V40" s="109">
        <v>97040</v>
      </c>
      <c r="W40" s="109">
        <v>124275</v>
      </c>
      <c r="X40" s="109">
        <v>108065</v>
      </c>
      <c r="Y40" s="109">
        <v>151225</v>
      </c>
    </row>
    <row r="41" spans="1:25" ht="13.5" customHeight="1" x14ac:dyDescent="0.15">
      <c r="A41" s="31" t="s">
        <v>65</v>
      </c>
      <c r="B41" s="3" t="s">
        <v>0</v>
      </c>
      <c r="C41" s="25">
        <v>96147</v>
      </c>
      <c r="D41" s="25">
        <v>96147</v>
      </c>
      <c r="E41" s="25">
        <v>96147</v>
      </c>
      <c r="F41" s="25">
        <v>96147</v>
      </c>
      <c r="G41" s="15"/>
      <c r="H41" s="25">
        <v>116449</v>
      </c>
      <c r="I41" s="15"/>
      <c r="J41" s="25">
        <v>116449</v>
      </c>
      <c r="K41" s="25">
        <v>116449</v>
      </c>
      <c r="L41" s="25">
        <v>116449</v>
      </c>
      <c r="M41" s="3">
        <v>116449</v>
      </c>
      <c r="N41" s="3">
        <v>116449</v>
      </c>
      <c r="O41" s="3">
        <v>116449</v>
      </c>
      <c r="P41" s="55">
        <v>116463</v>
      </c>
      <c r="Q41" s="55">
        <v>116546</v>
      </c>
      <c r="R41" s="55">
        <v>116546</v>
      </c>
      <c r="S41" s="6">
        <v>116607</v>
      </c>
      <c r="T41" s="110">
        <v>116643</v>
      </c>
      <c r="U41" s="109">
        <v>116709</v>
      </c>
      <c r="V41" s="109">
        <v>116756</v>
      </c>
      <c r="W41" s="109">
        <v>116853</v>
      </c>
      <c r="X41" s="109">
        <v>116892</v>
      </c>
      <c r="Y41" s="109">
        <v>116913</v>
      </c>
    </row>
    <row r="42" spans="1:25" ht="13.5" customHeight="1" x14ac:dyDescent="0.15">
      <c r="A42" s="29" t="s">
        <v>51</v>
      </c>
      <c r="B42" s="6"/>
      <c r="C42" s="72">
        <f>C39/C40</f>
        <v>1.6638378375172724</v>
      </c>
      <c r="D42" s="72">
        <f t="shared" ref="D42:O42" si="12">D39/D40</f>
        <v>1.2733354722613583</v>
      </c>
      <c r="E42" s="72">
        <f t="shared" si="12"/>
        <v>1.7284632350556259</v>
      </c>
      <c r="F42" s="72">
        <f t="shared" si="12"/>
        <v>1.712686599567532</v>
      </c>
      <c r="G42" s="73"/>
      <c r="H42" s="72">
        <f t="shared" si="12"/>
        <v>1.7056432196169944</v>
      </c>
      <c r="I42" s="73"/>
      <c r="J42" s="72">
        <f t="shared" si="12"/>
        <v>1.7535933626845239</v>
      </c>
      <c r="K42" s="72">
        <f t="shared" si="12"/>
        <v>2.4685673194348876</v>
      </c>
      <c r="L42" s="72">
        <f t="shared" si="12"/>
        <v>3.0879536099178795</v>
      </c>
      <c r="M42" s="72">
        <f t="shared" si="12"/>
        <v>2.4748225292704404</v>
      </c>
      <c r="N42" s="72">
        <f t="shared" si="12"/>
        <v>2.5192266111319745</v>
      </c>
      <c r="O42" s="72">
        <f t="shared" si="12"/>
        <v>4.2378356884462072</v>
      </c>
      <c r="P42" s="86">
        <f>+P39/P40</f>
        <v>3.2170670017559968</v>
      </c>
      <c r="Q42" s="86">
        <v>2.7564796733534527</v>
      </c>
      <c r="R42" s="86">
        <v>3.0018422753716871</v>
      </c>
      <c r="S42" s="88">
        <v>5.9094576971146004</v>
      </c>
      <c r="T42" s="118">
        <f>+T39/T40</f>
        <v>7.4949552727330504</v>
      </c>
      <c r="U42" s="86">
        <f>+U39/U40</f>
        <v>3.2203302338066364</v>
      </c>
      <c r="V42" s="86">
        <v>5.1022258862324819</v>
      </c>
      <c r="W42" s="86">
        <v>4.075316837658419</v>
      </c>
      <c r="X42" s="86">
        <v>4.8566140748623514</v>
      </c>
      <c r="Y42" s="86">
        <v>3.6260142172259879</v>
      </c>
    </row>
    <row r="43" spans="1:25" ht="13.5" customHeight="1" x14ac:dyDescent="0.15">
      <c r="A43" s="29" t="s">
        <v>52</v>
      </c>
      <c r="B43" s="6" t="s">
        <v>48</v>
      </c>
      <c r="C43" s="66">
        <f>C40/C32</f>
        <v>0.2393513619397821</v>
      </c>
      <c r="D43" s="66">
        <f t="shared" ref="D43:P43" si="13">D40/D32</f>
        <v>0.27168780177216534</v>
      </c>
      <c r="E43" s="66">
        <f t="shared" si="13"/>
        <v>0.24058032365704565</v>
      </c>
      <c r="F43" s="66">
        <f t="shared" si="13"/>
        <v>0.24665397907940381</v>
      </c>
      <c r="G43" s="60"/>
      <c r="H43" s="66">
        <f t="shared" si="13"/>
        <v>0.24282791032358167</v>
      </c>
      <c r="I43" s="60"/>
      <c r="J43" s="66">
        <f t="shared" si="13"/>
        <v>0.24311573834633807</v>
      </c>
      <c r="K43" s="66">
        <f t="shared" si="13"/>
        <v>0.19005905140724264</v>
      </c>
      <c r="L43" s="66">
        <f t="shared" si="13"/>
        <v>0.16379614111014235</v>
      </c>
      <c r="M43" s="66">
        <f t="shared" si="13"/>
        <v>0.1986314089275843</v>
      </c>
      <c r="N43" s="66">
        <f t="shared" si="13"/>
        <v>0.19100625362729948</v>
      </c>
      <c r="O43" s="66">
        <f t="shared" si="13"/>
        <v>0.12696276412352855</v>
      </c>
      <c r="P43" s="5">
        <f t="shared" si="13"/>
        <v>0.15710865207443253</v>
      </c>
      <c r="Q43" s="5">
        <v>0.17143465822630713</v>
      </c>
      <c r="R43" s="5">
        <v>0.16244262465069453</v>
      </c>
      <c r="S43" s="5">
        <v>9.6200063513056114E-2</v>
      </c>
      <c r="T43" s="119">
        <f>T40/T32</f>
        <v>7.629069424931785E-2</v>
      </c>
      <c r="U43" s="5">
        <f>U40/U32</f>
        <v>0.15468320981687056</v>
      </c>
      <c r="V43" s="5">
        <v>0.10199845068305537</v>
      </c>
      <c r="W43" s="5">
        <v>0.12333947011914627</v>
      </c>
      <c r="X43" s="5">
        <v>0.10461976647036443</v>
      </c>
      <c r="Y43" s="5">
        <v>0.13532511136525119</v>
      </c>
    </row>
    <row r="44" spans="1:25" ht="13.5" customHeight="1" x14ac:dyDescent="0.15">
      <c r="A44" s="70"/>
      <c r="B44" s="63"/>
      <c r="C44" s="71"/>
      <c r="D44" s="71"/>
      <c r="E44" s="71"/>
      <c r="F44" s="71"/>
      <c r="H44" s="71"/>
      <c r="J44" s="71"/>
      <c r="K44" s="71"/>
      <c r="L44" s="71"/>
      <c r="M44" s="63"/>
      <c r="N44" s="63"/>
      <c r="O44" s="63"/>
      <c r="Q44" s="92"/>
      <c r="R44" s="92"/>
      <c r="S44" s="37"/>
      <c r="T44" s="115"/>
      <c r="U44" s="120"/>
      <c r="V44" s="120"/>
      <c r="W44" s="120"/>
      <c r="X44" s="120"/>
      <c r="Y44" s="120"/>
    </row>
    <row r="45" spans="1:25" ht="13.5" customHeight="1" x14ac:dyDescent="0.15">
      <c r="A45" s="57" t="s">
        <v>89</v>
      </c>
      <c r="B45" s="58" t="s">
        <v>18</v>
      </c>
      <c r="C45" s="78">
        <v>21.85</v>
      </c>
      <c r="D45" s="78">
        <v>75.44</v>
      </c>
      <c r="E45" s="78">
        <v>-42.49</v>
      </c>
      <c r="F45" s="78">
        <v>-65.61</v>
      </c>
      <c r="G45" s="79"/>
      <c r="H45" s="80">
        <v>0.13</v>
      </c>
      <c r="I45" s="79"/>
      <c r="J45" s="145">
        <v>15.65</v>
      </c>
      <c r="K45" s="145">
        <v>-3.12</v>
      </c>
      <c r="L45" s="145">
        <v>-38.04</v>
      </c>
      <c r="M45" s="145">
        <v>-18.399999999999999</v>
      </c>
      <c r="N45" s="145">
        <v>1.85</v>
      </c>
      <c r="O45" s="145">
        <v>-55.18</v>
      </c>
      <c r="P45" s="145">
        <v>62.04</v>
      </c>
      <c r="Q45" s="145">
        <v>48.27</v>
      </c>
      <c r="R45" s="145">
        <v>115.16</v>
      </c>
      <c r="S45" s="88">
        <v>-235.96</v>
      </c>
      <c r="T45" s="145">
        <v>-208.3</v>
      </c>
      <c r="U45" s="145">
        <v>24.07</v>
      </c>
      <c r="V45" s="145">
        <v>-393.06</v>
      </c>
      <c r="W45" s="145">
        <v>95.4</v>
      </c>
      <c r="X45" s="145">
        <v>-173.2</v>
      </c>
      <c r="Y45" s="145">
        <v>44.51</v>
      </c>
    </row>
    <row r="46" spans="1:25" s="93" customFormat="1" ht="13.5" customHeight="1" x14ac:dyDescent="0.15">
      <c r="A46" s="57" t="s">
        <v>90</v>
      </c>
      <c r="B46" s="58" t="s">
        <v>44</v>
      </c>
      <c r="C46" s="80">
        <v>504.55</v>
      </c>
      <c r="D46" s="80">
        <v>536.37</v>
      </c>
      <c r="E46" s="80">
        <v>369.15</v>
      </c>
      <c r="F46" s="80">
        <v>297.73</v>
      </c>
      <c r="G46" s="79"/>
      <c r="H46" s="81">
        <v>239.4</v>
      </c>
      <c r="I46" s="79"/>
      <c r="J46" s="145">
        <v>239.7</v>
      </c>
      <c r="K46" s="145">
        <v>178.8</v>
      </c>
      <c r="L46" s="145">
        <v>160.68</v>
      </c>
      <c r="M46" s="145">
        <f>182.75*0+203.78</f>
        <v>203.78</v>
      </c>
      <c r="N46" s="145">
        <v>194.6</v>
      </c>
      <c r="O46" s="145">
        <v>114.1</v>
      </c>
      <c r="P46" s="145">
        <v>941.76</v>
      </c>
      <c r="Q46" s="145">
        <v>1042.72</v>
      </c>
      <c r="R46" s="145">
        <v>978.5</v>
      </c>
      <c r="S46" s="88">
        <v>470.88308897187659</v>
      </c>
      <c r="T46" s="145">
        <v>349.65</v>
      </c>
      <c r="U46" s="145">
        <v>1255.96</v>
      </c>
      <c r="V46" s="145">
        <v>723.78</v>
      </c>
      <c r="W46" s="145">
        <v>1021.29</v>
      </c>
      <c r="X46" s="145">
        <v>843.04</v>
      </c>
      <c r="Y46" s="145">
        <v>1065.75</v>
      </c>
    </row>
    <row r="47" spans="1:25" s="93" customFormat="1" ht="13.5" customHeight="1" x14ac:dyDescent="0.15">
      <c r="A47" s="57" t="s">
        <v>91</v>
      </c>
      <c r="B47" s="58" t="s">
        <v>18</v>
      </c>
      <c r="C47" s="87">
        <f t="shared" ref="C47:O47" si="14">+C51/C81*1000</f>
        <v>-332.53142191163113</v>
      </c>
      <c r="D47" s="87">
        <f t="shared" si="14"/>
        <v>117.78789069092571</v>
      </c>
      <c r="E47" s="87">
        <f t="shared" si="14"/>
        <v>-44.818094514084812</v>
      </c>
      <c r="F47" s="87">
        <f t="shared" si="14"/>
        <v>-12.926573181131834</v>
      </c>
      <c r="G47" s="79"/>
      <c r="H47" s="87">
        <f t="shared" si="14"/>
        <v>3.7197678935666052</v>
      </c>
      <c r="I47" s="87"/>
      <c r="J47" s="128">
        <f t="shared" si="14"/>
        <v>0.67400733328832574</v>
      </c>
      <c r="K47" s="128">
        <f t="shared" si="14"/>
        <v>-40.109523424798375</v>
      </c>
      <c r="L47" s="128">
        <f t="shared" si="14"/>
        <v>7.9375707624694121</v>
      </c>
      <c r="M47" s="128">
        <f t="shared" si="14"/>
        <v>0.85662015757826615</v>
      </c>
      <c r="N47" s="128">
        <f t="shared" si="14"/>
        <v>1.5505488898800399</v>
      </c>
      <c r="O47" s="128">
        <f t="shared" si="14"/>
        <v>-5.104305125001245</v>
      </c>
      <c r="P47" s="128">
        <f>+P51/P81*1000</f>
        <v>224.38749087046011</v>
      </c>
      <c r="Q47" s="128">
        <v>185.7062340446694</v>
      </c>
      <c r="R47" s="128">
        <v>9.8000000000000007</v>
      </c>
      <c r="S47" s="88">
        <v>-291.74113545596964</v>
      </c>
      <c r="T47" s="128">
        <f>+T51/T81*1000</f>
        <v>-49.949951492056037</v>
      </c>
      <c r="U47" s="128">
        <f>+U51/U81*1000</f>
        <v>244.76923076923077</v>
      </c>
      <c r="V47" s="128">
        <f>+V51/V81*1000</f>
        <v>151.99545617278426</v>
      </c>
      <c r="W47" s="128">
        <v>167.62689656561307</v>
      </c>
      <c r="X47" s="128">
        <v>108.97042459651365</v>
      </c>
      <c r="Y47" s="128">
        <v>7.4620960302618773</v>
      </c>
    </row>
    <row r="48" spans="1:25" ht="13.5" customHeight="1" x14ac:dyDescent="0.15">
      <c r="Q48" s="54"/>
      <c r="R48" s="54"/>
      <c r="S48" s="37"/>
      <c r="T48" s="122"/>
      <c r="U48" s="120"/>
      <c r="V48" s="120"/>
      <c r="W48" s="120"/>
      <c r="X48" s="120"/>
      <c r="Y48" s="120"/>
    </row>
    <row r="49" spans="1:25" ht="13.5" customHeight="1" x14ac:dyDescent="0.15">
      <c r="A49" s="29" t="s">
        <v>66</v>
      </c>
      <c r="B49" s="6" t="s">
        <v>0</v>
      </c>
      <c r="C49" s="32">
        <v>75379</v>
      </c>
      <c r="D49" s="32">
        <v>49394</v>
      </c>
      <c r="E49" s="42">
        <v>-32597</v>
      </c>
      <c r="F49" s="42">
        <v>-2768</v>
      </c>
      <c r="H49" s="32">
        <v>31203</v>
      </c>
      <c r="J49" s="32">
        <v>25715</v>
      </c>
      <c r="K49" s="33">
        <v>-9914</v>
      </c>
      <c r="L49" s="32">
        <v>14213</v>
      </c>
      <c r="M49" s="17">
        <v>17880</v>
      </c>
      <c r="N49" s="17">
        <v>24593</v>
      </c>
      <c r="O49" s="17">
        <v>21789</v>
      </c>
      <c r="P49" s="55">
        <v>30429</v>
      </c>
      <c r="Q49" s="55">
        <v>34716</v>
      </c>
      <c r="R49" s="55">
        <v>29030</v>
      </c>
      <c r="S49" s="6">
        <v>30444</v>
      </c>
      <c r="T49" s="110">
        <v>21053</v>
      </c>
      <c r="U49" s="109">
        <v>45061</v>
      </c>
      <c r="V49" s="109">
        <v>48506</v>
      </c>
      <c r="W49" s="109">
        <v>58769</v>
      </c>
      <c r="X49" s="131">
        <v>52419</v>
      </c>
      <c r="Y49" s="131">
        <v>33624</v>
      </c>
    </row>
    <row r="50" spans="1:25" s="8" customFormat="1" ht="13.5" customHeight="1" x14ac:dyDescent="0.15">
      <c r="A50" s="43" t="s">
        <v>67</v>
      </c>
      <c r="B50" s="44" t="s">
        <v>0</v>
      </c>
      <c r="C50" s="17">
        <v>-297644</v>
      </c>
      <c r="D50" s="17">
        <v>29471</v>
      </c>
      <c r="E50" s="17">
        <v>2589</v>
      </c>
      <c r="F50" s="17">
        <v>-5887</v>
      </c>
      <c r="H50" s="17">
        <v>-27842</v>
      </c>
      <c r="J50" s="17">
        <v>-25106</v>
      </c>
      <c r="K50" s="17">
        <v>-26327</v>
      </c>
      <c r="L50" s="17">
        <v>-7041</v>
      </c>
      <c r="M50" s="17">
        <v>-17106</v>
      </c>
      <c r="N50" s="17">
        <v>-23192</v>
      </c>
      <c r="O50" s="17">
        <v>-26401</v>
      </c>
      <c r="P50" s="64">
        <v>-10152</v>
      </c>
      <c r="Q50" s="64">
        <v>-17912</v>
      </c>
      <c r="R50" s="64">
        <v>-28143</v>
      </c>
      <c r="S50" s="6">
        <v>-56888</v>
      </c>
      <c r="T50" s="105">
        <v>-25589</v>
      </c>
      <c r="U50" s="55">
        <v>-22787</v>
      </c>
      <c r="V50" s="55">
        <v>-34649</v>
      </c>
      <c r="W50" s="55">
        <v>-43512</v>
      </c>
      <c r="X50" s="143">
        <v>-42444</v>
      </c>
      <c r="Y50" s="143">
        <v>-32562</v>
      </c>
    </row>
    <row r="51" spans="1:25" s="8" customFormat="1" ht="13.5" customHeight="1" x14ac:dyDescent="0.15">
      <c r="A51" s="43" t="s">
        <v>72</v>
      </c>
      <c r="B51" s="44" t="s">
        <v>0</v>
      </c>
      <c r="C51" s="17">
        <f>C49+C50</f>
        <v>-222265</v>
      </c>
      <c r="D51" s="17">
        <f t="shared" ref="D51:J51" si="15">D49+D50</f>
        <v>78865</v>
      </c>
      <c r="E51" s="17">
        <f t="shared" si="15"/>
        <v>-30008</v>
      </c>
      <c r="F51" s="17">
        <f t="shared" si="15"/>
        <v>-8655</v>
      </c>
      <c r="H51" s="17">
        <f t="shared" si="15"/>
        <v>3361</v>
      </c>
      <c r="J51" s="17">
        <f t="shared" si="15"/>
        <v>609</v>
      </c>
      <c r="K51" s="17">
        <f>K49+K50</f>
        <v>-36241</v>
      </c>
      <c r="L51" s="17">
        <f>L49+L50</f>
        <v>7172</v>
      </c>
      <c r="M51" s="17">
        <f>M49+M50</f>
        <v>774</v>
      </c>
      <c r="N51" s="17">
        <f>N49+N50</f>
        <v>1401</v>
      </c>
      <c r="O51" s="17">
        <f>O49+O50</f>
        <v>-4612</v>
      </c>
      <c r="P51" s="55">
        <f>+P50+P49</f>
        <v>20277</v>
      </c>
      <c r="Q51" s="55">
        <v>16804</v>
      </c>
      <c r="R51" s="55">
        <v>887</v>
      </c>
      <c r="S51" s="6">
        <v>-26444</v>
      </c>
      <c r="T51" s="110">
        <f>SUM(T49:T50)</f>
        <v>-4536</v>
      </c>
      <c r="U51" s="55">
        <v>22274</v>
      </c>
      <c r="V51" s="55">
        <v>13857</v>
      </c>
      <c r="W51" s="55">
        <v>15257</v>
      </c>
      <c r="X51" s="143">
        <v>9975</v>
      </c>
      <c r="Y51" s="143">
        <v>1062</v>
      </c>
    </row>
    <row r="52" spans="1:25" s="8" customFormat="1" ht="13.5" customHeight="1" x14ac:dyDescent="0.15">
      <c r="A52" s="43" t="s">
        <v>73</v>
      </c>
      <c r="B52" s="44" t="s">
        <v>0</v>
      </c>
      <c r="C52" s="17">
        <v>190068</v>
      </c>
      <c r="D52" s="17">
        <v>-83616</v>
      </c>
      <c r="E52" s="17">
        <v>15840</v>
      </c>
      <c r="F52" s="17">
        <v>-11130</v>
      </c>
      <c r="H52" s="17">
        <v>-10357</v>
      </c>
      <c r="J52" s="17">
        <v>-7245</v>
      </c>
      <c r="K52" s="17">
        <v>15826</v>
      </c>
      <c r="L52" s="17">
        <v>27945</v>
      </c>
      <c r="M52" s="17">
        <v>-20744</v>
      </c>
      <c r="N52" s="17">
        <v>7295</v>
      </c>
      <c r="O52" s="17">
        <v>-5908</v>
      </c>
      <c r="P52" s="55">
        <v>16398</v>
      </c>
      <c r="Q52" s="55">
        <v>-33889</v>
      </c>
      <c r="R52" s="55">
        <v>-11358</v>
      </c>
      <c r="S52" s="6">
        <v>18205</v>
      </c>
      <c r="T52" s="110">
        <v>13537</v>
      </c>
      <c r="U52" s="55">
        <v>-20823</v>
      </c>
      <c r="V52" s="55">
        <v>-7889</v>
      </c>
      <c r="W52" s="55">
        <v>-48079</v>
      </c>
      <c r="X52" s="143">
        <v>8513</v>
      </c>
      <c r="Y52" s="143">
        <v>-14661</v>
      </c>
    </row>
    <row r="53" spans="1:25" ht="13.5" customHeight="1" x14ac:dyDescent="0.15">
      <c r="A53" s="29" t="s">
        <v>5</v>
      </c>
      <c r="B53" s="6" t="s">
        <v>0</v>
      </c>
      <c r="C53" s="35">
        <v>159762</v>
      </c>
      <c r="D53" s="35">
        <v>103293</v>
      </c>
      <c r="E53" s="35">
        <v>75598</v>
      </c>
      <c r="F53" s="35">
        <v>55995</v>
      </c>
      <c r="H53" s="35">
        <v>46491</v>
      </c>
      <c r="J53" s="35">
        <v>46491</v>
      </c>
      <c r="K53" s="35">
        <v>24797</v>
      </c>
      <c r="L53" s="35">
        <v>65173</v>
      </c>
      <c r="M53" s="17">
        <v>52293</v>
      </c>
      <c r="N53" s="17">
        <v>62340</v>
      </c>
      <c r="O53" s="17">
        <v>46162</v>
      </c>
      <c r="P53" s="12">
        <v>79808</v>
      </c>
      <c r="Q53" s="12">
        <v>62799</v>
      </c>
      <c r="R53" s="12">
        <v>50292</v>
      </c>
      <c r="S53" s="6">
        <v>40512</v>
      </c>
      <c r="T53" s="107">
        <v>53500</v>
      </c>
      <c r="U53" s="55">
        <v>60015</v>
      </c>
      <c r="V53" s="55">
        <v>68518</v>
      </c>
      <c r="W53" s="55">
        <v>44278</v>
      </c>
      <c r="X53" s="143">
        <v>62978</v>
      </c>
      <c r="Y53" s="143">
        <v>55101</v>
      </c>
    </row>
    <row r="54" spans="1:25" ht="13.5" customHeight="1" x14ac:dyDescent="0.15">
      <c r="A54" s="29" t="s">
        <v>70</v>
      </c>
      <c r="B54" s="6"/>
      <c r="C54" s="83">
        <f t="shared" ref="C54:Q54" si="16">-C49/C23</f>
        <v>3.2688204683434519</v>
      </c>
      <c r="D54" s="83">
        <f t="shared" si="16"/>
        <v>1.9372475193159979</v>
      </c>
      <c r="E54" s="146">
        <f t="shared" si="16"/>
        <v>-1.6334435758669072</v>
      </c>
      <c r="F54" s="146">
        <f t="shared" si="16"/>
        <v>-0.19421835531855178</v>
      </c>
      <c r="G54" s="73"/>
      <c r="H54" s="83">
        <f t="shared" si="16"/>
        <v>2.3475022569966897</v>
      </c>
      <c r="I54" s="73"/>
      <c r="J54" s="83">
        <f t="shared" si="16"/>
        <v>1.3882740376828808</v>
      </c>
      <c r="K54" s="146">
        <f t="shared" si="16"/>
        <v>-0.59202197539710977</v>
      </c>
      <c r="L54" s="83">
        <f t="shared" si="16"/>
        <v>0.79353469934677012</v>
      </c>
      <c r="M54" s="83">
        <f t="shared" si="16"/>
        <v>0.88541150836882243</v>
      </c>
      <c r="N54" s="83">
        <f t="shared" si="16"/>
        <v>1.2207992057582526</v>
      </c>
      <c r="O54" s="83">
        <f t="shared" si="16"/>
        <v>1.0977932285368803</v>
      </c>
      <c r="P54" s="87">
        <f t="shared" si="16"/>
        <v>1.4804417631604554</v>
      </c>
      <c r="Q54" s="87">
        <f t="shared" si="16"/>
        <v>2.2106469689251145</v>
      </c>
      <c r="R54" s="87">
        <f>-R49/R23</f>
        <v>1.8811560393986522</v>
      </c>
      <c r="S54" s="88">
        <v>2.0209771640998406</v>
      </c>
      <c r="T54" s="121">
        <f>-T49/T23</f>
        <v>1.6095565749235474</v>
      </c>
      <c r="U54" s="87">
        <f>-U49/U23</f>
        <v>3.0893322363910598</v>
      </c>
      <c r="V54" s="87">
        <v>2.1470432011331444</v>
      </c>
      <c r="W54" s="87">
        <v>1.5139625946725745</v>
      </c>
      <c r="X54" s="87">
        <v>1.8244118056522345</v>
      </c>
      <c r="Y54" s="87">
        <v>1.019959958745374</v>
      </c>
    </row>
    <row r="55" spans="1:25" ht="13.5" customHeight="1" x14ac:dyDescent="0.15">
      <c r="A55" s="36"/>
      <c r="B55" s="37"/>
      <c r="G55" s="62"/>
      <c r="H55" s="59"/>
      <c r="I55" s="62"/>
      <c r="Q55" s="54"/>
      <c r="R55" s="54"/>
      <c r="S55" s="37"/>
      <c r="T55" s="122"/>
      <c r="U55" s="120"/>
      <c r="V55" s="120"/>
      <c r="W55" s="120"/>
      <c r="X55" s="120"/>
      <c r="Y55" s="120"/>
    </row>
    <row r="56" spans="1:25" ht="13.5" customHeight="1" x14ac:dyDescent="0.15">
      <c r="A56" s="29" t="s">
        <v>53</v>
      </c>
      <c r="B56" s="6" t="s">
        <v>48</v>
      </c>
      <c r="C56" s="66">
        <f>C29/C40</f>
        <v>3.5864453419206389E-2</v>
      </c>
      <c r="D56" s="66">
        <v>0.14499999999999999</v>
      </c>
      <c r="E56" s="123" t="s">
        <v>74</v>
      </c>
      <c r="F56" s="123" t="s">
        <v>74</v>
      </c>
      <c r="G56" s="60"/>
      <c r="H56" s="66">
        <f>H29/H40</f>
        <v>7.6906693336296628E-3</v>
      </c>
      <c r="I56" s="60"/>
      <c r="J56" s="66">
        <v>6.0999999999999999E-2</v>
      </c>
      <c r="K56" s="123" t="s">
        <v>74</v>
      </c>
      <c r="L56" s="123" t="s">
        <v>74</v>
      </c>
      <c r="M56" s="123" t="s">
        <v>74</v>
      </c>
      <c r="N56" s="66">
        <f>N29/N40</f>
        <v>9.4909699225017921E-3</v>
      </c>
      <c r="O56" s="123" t="s">
        <v>74</v>
      </c>
      <c r="P56" s="5">
        <v>4.9000000000000002E-2</v>
      </c>
      <c r="Q56" s="5">
        <v>4.7E-2</v>
      </c>
      <c r="R56" s="5">
        <v>0.10299999999999999</v>
      </c>
      <c r="S56" s="123" t="s">
        <v>74</v>
      </c>
      <c r="T56" s="123" t="s">
        <v>74</v>
      </c>
      <c r="U56" s="66">
        <f>+U29/U40</f>
        <v>2.8453242114102044E-2</v>
      </c>
      <c r="V56" s="123" t="s">
        <v>74</v>
      </c>
      <c r="W56" s="119">
        <v>8.5560249446791387E-2</v>
      </c>
      <c r="X56" s="94" t="s">
        <v>100</v>
      </c>
      <c r="Y56" s="94">
        <v>3.4000000000000002E-2</v>
      </c>
    </row>
    <row r="57" spans="1:25" ht="13.5" customHeight="1" x14ac:dyDescent="0.15">
      <c r="A57" s="29" t="s">
        <v>54</v>
      </c>
      <c r="B57" s="6" t="s">
        <v>48</v>
      </c>
      <c r="C57" s="84">
        <f>(C10+C22)/C32</f>
        <v>2.1482161246799997E-2</v>
      </c>
      <c r="D57" s="84">
        <f>(D10+D22)/D32</f>
        <v>4.2528178035155274E-2</v>
      </c>
      <c r="E57" s="84">
        <f>(E10+E22)/E32</f>
        <v>1.1461918942354868E-2</v>
      </c>
      <c r="F57" s="123" t="s">
        <v>74</v>
      </c>
      <c r="G57" s="60"/>
      <c r="H57" s="84">
        <f>(H10+H22)/H32</f>
        <v>1.9013514425130985E-2</v>
      </c>
      <c r="I57" s="60"/>
      <c r="J57" s="84">
        <f t="shared" ref="J57:O57" si="17">(J10+J22)/J32</f>
        <v>2.8238627420116482E-2</v>
      </c>
      <c r="K57" s="84">
        <f t="shared" si="17"/>
        <v>1.1945774501856844E-2</v>
      </c>
      <c r="L57" s="84">
        <f t="shared" si="17"/>
        <v>4.2566599957535043E-3</v>
      </c>
      <c r="M57" s="84">
        <f t="shared" si="17"/>
        <v>1.9331510848535103E-2</v>
      </c>
      <c r="N57" s="84">
        <f t="shared" si="17"/>
        <v>2.0703049431261181E-2</v>
      </c>
      <c r="O57" s="84">
        <f t="shared" si="17"/>
        <v>2.5841008717923459E-2</v>
      </c>
      <c r="P57" s="5">
        <v>3.9537226395610178E-2</v>
      </c>
      <c r="Q57" s="5">
        <v>4.6553858015298148E-2</v>
      </c>
      <c r="R57" s="5">
        <v>5.1171526863542156E-2</v>
      </c>
      <c r="S57" s="5">
        <v>3.1884599652115729E-2</v>
      </c>
      <c r="T57" s="119">
        <f>(T10+T22)/T32</f>
        <v>1.8317185134363603E-2</v>
      </c>
      <c r="U57" s="5">
        <f>(U10+U22)/U32</f>
        <v>2.3525441268374428E-2</v>
      </c>
      <c r="V57" s="5">
        <v>4.209748504026227E-2</v>
      </c>
      <c r="W57" s="5">
        <v>4.6120178446483424E-2</v>
      </c>
      <c r="X57" s="5">
        <v>1.9294589861278244E-2</v>
      </c>
      <c r="Y57" s="5">
        <v>2.999462547449919E-2</v>
      </c>
    </row>
    <row r="58" spans="1:25" ht="13.5" customHeight="1" x14ac:dyDescent="0.15">
      <c r="A58" s="31" t="s">
        <v>6</v>
      </c>
      <c r="B58" s="3" t="s">
        <v>0</v>
      </c>
      <c r="C58" s="32">
        <v>52454</v>
      </c>
      <c r="D58" s="32">
        <v>47769</v>
      </c>
      <c r="E58" s="32">
        <v>42123</v>
      </c>
      <c r="F58" s="32">
        <v>20814</v>
      </c>
      <c r="H58" s="32">
        <v>31943</v>
      </c>
      <c r="J58" s="32">
        <v>33760</v>
      </c>
      <c r="K58" s="32">
        <v>34681</v>
      </c>
      <c r="L58" s="32">
        <v>25986</v>
      </c>
      <c r="M58" s="3">
        <f>SUM(M59:M62)</f>
        <v>31571</v>
      </c>
      <c r="N58" s="3">
        <f>SUM(N59:N62)</f>
        <v>36558</v>
      </c>
      <c r="O58" s="3">
        <f>SUM(O59:O62)</f>
        <v>28192</v>
      </c>
      <c r="P58" s="3">
        <f>SUM(P59:P62)</f>
        <v>28013</v>
      </c>
      <c r="Q58" s="3">
        <v>35512</v>
      </c>
      <c r="R58" s="3">
        <v>32150</v>
      </c>
      <c r="S58" s="3">
        <v>66971</v>
      </c>
      <c r="T58" s="124">
        <v>43347</v>
      </c>
      <c r="U58" s="102">
        <v>28629</v>
      </c>
      <c r="V58" s="102">
        <v>40917</v>
      </c>
      <c r="W58" s="102">
        <v>58175</v>
      </c>
      <c r="X58" s="102">
        <v>62758</v>
      </c>
      <c r="Y58" s="102">
        <v>44304</v>
      </c>
    </row>
    <row r="59" spans="1:25" ht="13.5" customHeight="1" x14ac:dyDescent="0.15">
      <c r="A59" s="24" t="s">
        <v>35</v>
      </c>
      <c r="B59" s="4"/>
      <c r="C59" s="25">
        <v>18891</v>
      </c>
      <c r="D59" s="25">
        <v>19262</v>
      </c>
      <c r="E59" s="25">
        <v>20990</v>
      </c>
      <c r="F59" s="25">
        <v>5689</v>
      </c>
      <c r="H59" s="25">
        <v>13629</v>
      </c>
      <c r="J59" s="25">
        <v>14146</v>
      </c>
      <c r="K59" s="25">
        <v>14137</v>
      </c>
      <c r="L59" s="25">
        <v>10742</v>
      </c>
      <c r="M59" s="4">
        <v>4642</v>
      </c>
      <c r="N59" s="4">
        <v>13783</v>
      </c>
      <c r="O59" s="4">
        <v>13156</v>
      </c>
      <c r="P59" s="64">
        <v>11585</v>
      </c>
      <c r="Q59" s="64">
        <v>16488</v>
      </c>
      <c r="R59" s="64">
        <v>15150</v>
      </c>
      <c r="S59" s="4">
        <v>43770</v>
      </c>
      <c r="T59" s="105">
        <v>27028</v>
      </c>
      <c r="U59" s="106">
        <v>12594</v>
      </c>
      <c r="V59" s="106">
        <v>22840</v>
      </c>
      <c r="W59" s="106">
        <v>40343</v>
      </c>
      <c r="X59" s="106">
        <v>40774</v>
      </c>
      <c r="Y59" s="106">
        <v>22416</v>
      </c>
    </row>
    <row r="60" spans="1:25" ht="13.5" customHeight="1" x14ac:dyDescent="0.15">
      <c r="A60" s="24" t="s">
        <v>19</v>
      </c>
      <c r="B60" s="4"/>
      <c r="C60" s="25">
        <v>20878</v>
      </c>
      <c r="D60" s="25">
        <v>21203</v>
      </c>
      <c r="E60" s="25">
        <v>15574</v>
      </c>
      <c r="F60" s="25">
        <v>12723</v>
      </c>
      <c r="H60" s="25">
        <v>16143</v>
      </c>
      <c r="J60" s="25">
        <v>17456</v>
      </c>
      <c r="K60" s="25">
        <v>18818</v>
      </c>
      <c r="L60" s="25">
        <v>13491</v>
      </c>
      <c r="M60" s="4">
        <v>10743</v>
      </c>
      <c r="N60" s="4">
        <v>17500</v>
      </c>
      <c r="O60" s="4">
        <v>13272</v>
      </c>
      <c r="P60" s="64">
        <v>13316</v>
      </c>
      <c r="Q60" s="64">
        <v>16926</v>
      </c>
      <c r="R60" s="64">
        <v>14110</v>
      </c>
      <c r="S60" s="4">
        <v>13476</v>
      </c>
      <c r="T60" s="105">
        <v>14653</v>
      </c>
      <c r="U60" s="106">
        <v>13617</v>
      </c>
      <c r="V60" s="106">
        <v>14384</v>
      </c>
      <c r="W60" s="106">
        <v>15506</v>
      </c>
      <c r="X60" s="106">
        <v>18943</v>
      </c>
      <c r="Y60" s="106">
        <v>16727</v>
      </c>
    </row>
    <row r="61" spans="1:25" ht="13.5" customHeight="1" x14ac:dyDescent="0.15">
      <c r="A61" s="24" t="s">
        <v>78</v>
      </c>
      <c r="B61" s="4"/>
      <c r="C61" s="25">
        <v>3024</v>
      </c>
      <c r="D61" s="25">
        <v>2853</v>
      </c>
      <c r="E61" s="25">
        <v>3788</v>
      </c>
      <c r="F61" s="25">
        <v>2051</v>
      </c>
      <c r="H61" s="25">
        <v>1849</v>
      </c>
      <c r="J61" s="25">
        <v>1849</v>
      </c>
      <c r="K61" s="25">
        <v>1532</v>
      </c>
      <c r="L61" s="25">
        <v>1669</v>
      </c>
      <c r="M61" s="4">
        <v>14120</v>
      </c>
      <c r="N61" s="4">
        <v>4513</v>
      </c>
      <c r="O61" s="4">
        <v>1452</v>
      </c>
      <c r="P61" s="64">
        <v>1664</v>
      </c>
      <c r="Q61" s="64">
        <v>1737</v>
      </c>
      <c r="R61" s="64">
        <v>1919</v>
      </c>
      <c r="S61" s="4">
        <v>1672</v>
      </c>
      <c r="T61" s="105">
        <v>979</v>
      </c>
      <c r="U61" s="106">
        <v>1238</v>
      </c>
      <c r="V61" s="106">
        <v>1913</v>
      </c>
      <c r="W61" s="106">
        <v>1501</v>
      </c>
      <c r="X61" s="106">
        <v>2067</v>
      </c>
      <c r="Y61" s="106">
        <v>4013</v>
      </c>
    </row>
    <row r="62" spans="1:25" ht="13.5" customHeight="1" x14ac:dyDescent="0.15">
      <c r="A62" s="24" t="s">
        <v>21</v>
      </c>
      <c r="B62" s="4"/>
      <c r="C62" s="25">
        <v>9754</v>
      </c>
      <c r="D62" s="25">
        <v>4469</v>
      </c>
      <c r="E62" s="25">
        <v>1791</v>
      </c>
      <c r="F62" s="25">
        <v>352</v>
      </c>
      <c r="H62" s="25">
        <v>322</v>
      </c>
      <c r="J62" s="25">
        <v>309</v>
      </c>
      <c r="K62" s="25">
        <v>194</v>
      </c>
      <c r="L62" s="25">
        <v>84</v>
      </c>
      <c r="M62" s="4">
        <v>2066</v>
      </c>
      <c r="N62" s="4">
        <v>762</v>
      </c>
      <c r="O62" s="4">
        <v>312</v>
      </c>
      <c r="P62" s="64">
        <v>1448</v>
      </c>
      <c r="Q62" s="64">
        <v>361</v>
      </c>
      <c r="R62" s="64">
        <v>971</v>
      </c>
      <c r="S62" s="4">
        <v>8053</v>
      </c>
      <c r="T62" s="105">
        <v>687</v>
      </c>
      <c r="U62" s="106">
        <v>820</v>
      </c>
      <c r="V62" s="106">
        <v>1780</v>
      </c>
      <c r="W62" s="106">
        <v>825</v>
      </c>
      <c r="X62" s="106">
        <v>974</v>
      </c>
      <c r="Y62" s="106">
        <v>1148</v>
      </c>
    </row>
    <row r="63" spans="1:25" ht="13.5" customHeight="1" x14ac:dyDescent="0.15">
      <c r="A63" s="24" t="s">
        <v>24</v>
      </c>
      <c r="B63" s="4"/>
      <c r="C63" s="34">
        <v>-94</v>
      </c>
      <c r="D63" s="34">
        <v>-20</v>
      </c>
      <c r="E63" s="34">
        <v>-20</v>
      </c>
      <c r="F63" s="34"/>
      <c r="H63" s="34"/>
      <c r="J63" s="34"/>
      <c r="K63" s="34"/>
      <c r="L63" s="34"/>
      <c r="M63" s="16"/>
      <c r="N63" s="16"/>
      <c r="O63" s="16"/>
      <c r="P63" s="12"/>
      <c r="Q63" s="12"/>
      <c r="R63" s="12"/>
      <c r="S63" s="14"/>
      <c r="T63" s="107"/>
      <c r="U63" s="104"/>
      <c r="V63" s="104"/>
      <c r="W63" s="104"/>
      <c r="X63" s="104"/>
      <c r="Y63" s="104"/>
    </row>
    <row r="64" spans="1:25" ht="13.5" customHeight="1" x14ac:dyDescent="0.15">
      <c r="A64" s="31" t="s">
        <v>7</v>
      </c>
      <c r="B64" s="3" t="s">
        <v>0</v>
      </c>
      <c r="C64" s="32">
        <v>59666</v>
      </c>
      <c r="D64" s="32">
        <v>73946</v>
      </c>
      <c r="E64" s="32">
        <v>66258</v>
      </c>
      <c r="F64" s="32">
        <v>57061</v>
      </c>
      <c r="H64" s="32">
        <v>48110</v>
      </c>
      <c r="J64" s="32">
        <v>41369</v>
      </c>
      <c r="K64" s="32">
        <v>38727</v>
      </c>
      <c r="L64" s="32">
        <v>36555</v>
      </c>
      <c r="M64" s="32">
        <v>40411</v>
      </c>
      <c r="N64" s="32">
        <v>41713</v>
      </c>
      <c r="O64" s="32">
        <v>40949</v>
      </c>
      <c r="P64" s="11">
        <v>32189</v>
      </c>
      <c r="Q64" s="11">
        <v>29436</v>
      </c>
      <c r="R64" s="11">
        <v>27910</v>
      </c>
      <c r="S64" s="3">
        <v>34842</v>
      </c>
      <c r="T64" s="117">
        <f>32520+3248</f>
        <v>35768</v>
      </c>
      <c r="U64" s="102">
        <v>36675</v>
      </c>
      <c r="V64" s="102">
        <v>40212</v>
      </c>
      <c r="W64" s="102">
        <v>45922</v>
      </c>
      <c r="X64" s="102">
        <v>49438</v>
      </c>
      <c r="Y64" s="102">
        <v>54167</v>
      </c>
    </row>
    <row r="65" spans="1:25" ht="13.5" customHeight="1" x14ac:dyDescent="0.15">
      <c r="A65" s="24" t="s">
        <v>35</v>
      </c>
      <c r="B65" s="4"/>
      <c r="C65" s="25">
        <v>24224</v>
      </c>
      <c r="D65" s="25">
        <v>30841</v>
      </c>
      <c r="E65" s="25">
        <v>28086</v>
      </c>
      <c r="F65" s="25">
        <v>23520</v>
      </c>
      <c r="H65" s="25">
        <v>13801</v>
      </c>
      <c r="J65" s="25"/>
      <c r="K65" s="25"/>
      <c r="L65" s="25"/>
      <c r="M65" s="15"/>
      <c r="N65" s="15"/>
      <c r="O65" s="15"/>
      <c r="P65" s="64"/>
      <c r="Q65" s="64"/>
      <c r="R65" s="64"/>
      <c r="S65" s="4"/>
      <c r="T65" s="105"/>
      <c r="U65" s="106"/>
      <c r="V65" s="106"/>
      <c r="W65" s="106"/>
      <c r="X65" s="106"/>
      <c r="Y65" s="106"/>
    </row>
    <row r="66" spans="1:25" ht="13.5" customHeight="1" x14ac:dyDescent="0.15">
      <c r="A66" s="24" t="s">
        <v>19</v>
      </c>
      <c r="B66" s="4"/>
      <c r="C66" s="25">
        <v>25784</v>
      </c>
      <c r="D66" s="25">
        <v>34853</v>
      </c>
      <c r="E66" s="25">
        <v>30111</v>
      </c>
      <c r="F66" s="25">
        <v>26351</v>
      </c>
      <c r="H66" s="25">
        <v>14455</v>
      </c>
      <c r="J66" s="25"/>
      <c r="K66" s="25"/>
      <c r="L66" s="25"/>
      <c r="M66" s="15"/>
      <c r="N66" s="15"/>
      <c r="O66" s="15"/>
      <c r="P66" s="64"/>
      <c r="Q66" s="64"/>
      <c r="R66" s="64"/>
      <c r="S66" s="4"/>
      <c r="T66" s="105"/>
      <c r="U66" s="106"/>
      <c r="V66" s="106"/>
      <c r="W66" s="106"/>
      <c r="X66" s="106"/>
      <c r="Y66" s="106"/>
    </row>
    <row r="67" spans="1:25" ht="13.5" customHeight="1" x14ac:dyDescent="0.15">
      <c r="A67" s="24" t="s">
        <v>78</v>
      </c>
      <c r="B67" s="4"/>
      <c r="C67" s="25">
        <v>4901</v>
      </c>
      <c r="D67" s="25">
        <v>4775</v>
      </c>
      <c r="E67" s="25">
        <v>4118</v>
      </c>
      <c r="F67" s="25">
        <v>3584</v>
      </c>
      <c r="H67" s="25">
        <v>3390</v>
      </c>
      <c r="J67" s="25"/>
      <c r="K67" s="25"/>
      <c r="L67" s="25"/>
      <c r="M67" s="15"/>
      <c r="N67" s="15"/>
      <c r="O67" s="15"/>
      <c r="P67" s="64"/>
      <c r="Q67" s="64"/>
      <c r="R67" s="64"/>
      <c r="S67" s="4"/>
      <c r="T67" s="105"/>
      <c r="U67" s="106"/>
      <c r="V67" s="106"/>
      <c r="W67" s="106"/>
      <c r="X67" s="106"/>
      <c r="Y67" s="106"/>
    </row>
    <row r="68" spans="1:25" ht="13.5" customHeight="1" x14ac:dyDescent="0.15">
      <c r="A68" s="24" t="s">
        <v>21</v>
      </c>
      <c r="B68" s="4"/>
      <c r="C68" s="25">
        <v>5095</v>
      </c>
      <c r="D68" s="25">
        <v>3714</v>
      </c>
      <c r="E68" s="25">
        <v>4046</v>
      </c>
      <c r="F68" s="25">
        <v>3606</v>
      </c>
      <c r="H68" s="25">
        <v>16464</v>
      </c>
      <c r="J68" s="25"/>
      <c r="K68" s="25"/>
      <c r="L68" s="25"/>
      <c r="M68" s="15"/>
      <c r="N68" s="15"/>
      <c r="O68" s="15"/>
      <c r="P68" s="64"/>
      <c r="Q68" s="64"/>
      <c r="R68" s="64"/>
      <c r="S68" s="4"/>
      <c r="T68" s="105"/>
      <c r="U68" s="106"/>
      <c r="V68" s="106"/>
      <c r="W68" s="106"/>
      <c r="X68" s="106"/>
      <c r="Y68" s="106"/>
    </row>
    <row r="69" spans="1:25" ht="13.5" customHeight="1" x14ac:dyDescent="0.15">
      <c r="A69" s="24" t="s">
        <v>24</v>
      </c>
      <c r="B69" s="4"/>
      <c r="C69" s="34">
        <v>-339</v>
      </c>
      <c r="D69" s="34">
        <v>-238</v>
      </c>
      <c r="E69" s="34">
        <v>-103</v>
      </c>
      <c r="F69" s="34"/>
      <c r="H69" s="34"/>
      <c r="J69" s="34"/>
      <c r="K69" s="34"/>
      <c r="L69" s="34"/>
      <c r="M69" s="16"/>
      <c r="N69" s="16"/>
      <c r="O69" s="16"/>
      <c r="P69" s="12"/>
      <c r="Q69" s="12"/>
      <c r="R69" s="12"/>
      <c r="S69" s="4"/>
      <c r="T69" s="107"/>
      <c r="U69" s="104"/>
      <c r="V69" s="104"/>
      <c r="W69" s="104"/>
      <c r="X69" s="104"/>
      <c r="Y69" s="104"/>
    </row>
    <row r="70" spans="1:25" ht="13.5" customHeight="1" x14ac:dyDescent="0.15">
      <c r="A70" s="31" t="s">
        <v>8</v>
      </c>
      <c r="B70" s="3" t="s">
        <v>0</v>
      </c>
      <c r="C70" s="32">
        <v>13659</v>
      </c>
      <c r="D70" s="32">
        <v>15515</v>
      </c>
      <c r="E70" s="32">
        <v>10526</v>
      </c>
      <c r="F70" s="32">
        <v>12071</v>
      </c>
      <c r="H70" s="32">
        <v>10692</v>
      </c>
      <c r="J70" s="32">
        <v>10692</v>
      </c>
      <c r="K70" s="32">
        <v>7956</v>
      </c>
      <c r="L70" s="32">
        <v>7267</v>
      </c>
      <c r="M70" s="3">
        <v>7880</v>
      </c>
      <c r="N70" s="3">
        <v>8213</v>
      </c>
      <c r="O70" s="3">
        <v>9799</v>
      </c>
      <c r="P70" s="3">
        <f>SUM(P71:P74)</f>
        <v>8470</v>
      </c>
      <c r="Q70" s="3">
        <f>SUM(Q71:Q74)</f>
        <v>9099</v>
      </c>
      <c r="R70" s="3">
        <f>SUM(R71:R74)</f>
        <v>9383</v>
      </c>
      <c r="S70" s="3">
        <v>9014</v>
      </c>
      <c r="T70" s="124">
        <v>8256</v>
      </c>
      <c r="U70" s="102">
        <v>7706</v>
      </c>
      <c r="V70" s="102">
        <v>9093</v>
      </c>
      <c r="W70" s="102">
        <v>9934</v>
      </c>
      <c r="X70" s="133">
        <v>9924</v>
      </c>
      <c r="Y70" s="32">
        <v>11143</v>
      </c>
    </row>
    <row r="71" spans="1:25" ht="13.5" customHeight="1" x14ac:dyDescent="0.15">
      <c r="A71" s="24" t="s">
        <v>35</v>
      </c>
      <c r="B71" s="4"/>
      <c r="C71" s="25">
        <v>5411</v>
      </c>
      <c r="D71" s="25">
        <v>6895</v>
      </c>
      <c r="E71" s="25">
        <v>4557</v>
      </c>
      <c r="F71" s="25">
        <v>4622</v>
      </c>
      <c r="H71" s="25">
        <v>3791</v>
      </c>
      <c r="J71" s="25">
        <v>3791</v>
      </c>
      <c r="K71" s="25">
        <v>2113</v>
      </c>
      <c r="L71" s="25">
        <v>2526</v>
      </c>
      <c r="M71" s="4">
        <v>2743</v>
      </c>
      <c r="N71" s="4">
        <v>2703</v>
      </c>
      <c r="O71" s="4">
        <v>3082</v>
      </c>
      <c r="P71" s="4">
        <v>2682</v>
      </c>
      <c r="Q71" s="4">
        <v>2677</v>
      </c>
      <c r="R71" s="4">
        <v>2641</v>
      </c>
      <c r="S71" s="4">
        <v>2686</v>
      </c>
      <c r="T71" s="125">
        <v>2253</v>
      </c>
      <c r="U71" s="106">
        <v>2366</v>
      </c>
      <c r="V71" s="106">
        <v>2843</v>
      </c>
      <c r="W71" s="106">
        <v>3417</v>
      </c>
      <c r="X71" s="134">
        <v>3549</v>
      </c>
      <c r="Y71" s="25">
        <v>3750</v>
      </c>
    </row>
    <row r="72" spans="1:25" ht="13.5" customHeight="1" x14ac:dyDescent="0.15">
      <c r="A72" s="24" t="s">
        <v>19</v>
      </c>
      <c r="B72" s="4"/>
      <c r="C72" s="25">
        <v>3519</v>
      </c>
      <c r="D72" s="25">
        <v>5237</v>
      </c>
      <c r="E72" s="25">
        <v>3193</v>
      </c>
      <c r="F72" s="25">
        <v>4299</v>
      </c>
      <c r="H72" s="25">
        <v>4004</v>
      </c>
      <c r="J72" s="25">
        <v>4004</v>
      </c>
      <c r="K72" s="25">
        <v>3295</v>
      </c>
      <c r="L72" s="25">
        <v>2832</v>
      </c>
      <c r="M72" s="4">
        <v>2811</v>
      </c>
      <c r="N72" s="4">
        <v>3058</v>
      </c>
      <c r="O72" s="4">
        <v>3006</v>
      </c>
      <c r="P72" s="4">
        <v>2623</v>
      </c>
      <c r="Q72" s="4">
        <v>2819</v>
      </c>
      <c r="R72" s="4">
        <v>2979</v>
      </c>
      <c r="S72" s="4">
        <v>2591</v>
      </c>
      <c r="T72" s="125">
        <v>2275</v>
      </c>
      <c r="U72" s="106">
        <v>2252</v>
      </c>
      <c r="V72" s="106">
        <v>2677</v>
      </c>
      <c r="W72" s="106">
        <v>3077</v>
      </c>
      <c r="X72" s="134">
        <v>3019</v>
      </c>
      <c r="Y72" s="25">
        <v>3435</v>
      </c>
    </row>
    <row r="73" spans="1:25" ht="13.5" customHeight="1" x14ac:dyDescent="0.15">
      <c r="A73" s="24" t="s">
        <v>78</v>
      </c>
      <c r="B73" s="4"/>
      <c r="C73" s="25"/>
      <c r="D73" s="25">
        <v>2367</v>
      </c>
      <c r="E73" s="25">
        <v>2140</v>
      </c>
      <c r="F73" s="25">
        <v>2231</v>
      </c>
      <c r="H73" s="25">
        <v>2023</v>
      </c>
      <c r="J73" s="25">
        <v>2023</v>
      </c>
      <c r="K73" s="25">
        <v>1804</v>
      </c>
      <c r="L73" s="25">
        <v>1255</v>
      </c>
      <c r="M73" s="4">
        <v>1086</v>
      </c>
      <c r="N73" s="4">
        <v>931</v>
      </c>
      <c r="O73" s="4">
        <v>1999</v>
      </c>
      <c r="P73" s="4">
        <v>1776</v>
      </c>
      <c r="Q73" s="4">
        <v>2044</v>
      </c>
      <c r="R73" s="4">
        <v>759</v>
      </c>
      <c r="S73" s="4">
        <v>883</v>
      </c>
      <c r="T73" s="125">
        <v>864</v>
      </c>
      <c r="U73" s="106">
        <v>853</v>
      </c>
      <c r="V73" s="106">
        <v>1003</v>
      </c>
      <c r="W73" s="106">
        <v>810</v>
      </c>
      <c r="X73" s="134">
        <v>859</v>
      </c>
      <c r="Y73" s="25">
        <v>942</v>
      </c>
    </row>
    <row r="74" spans="1:25" ht="13.5" customHeight="1" x14ac:dyDescent="0.15">
      <c r="A74" s="24" t="s">
        <v>21</v>
      </c>
      <c r="B74" s="4"/>
      <c r="C74" s="25">
        <v>4729</v>
      </c>
      <c r="D74" s="25">
        <v>1016</v>
      </c>
      <c r="E74" s="25">
        <v>636</v>
      </c>
      <c r="F74" s="25">
        <v>918</v>
      </c>
      <c r="H74" s="25">
        <v>874</v>
      </c>
      <c r="J74" s="25">
        <v>874</v>
      </c>
      <c r="K74" s="25">
        <v>744</v>
      </c>
      <c r="L74" s="25">
        <v>653</v>
      </c>
      <c r="M74" s="4">
        <v>1240</v>
      </c>
      <c r="N74" s="4">
        <v>1521</v>
      </c>
      <c r="O74" s="4">
        <v>1712</v>
      </c>
      <c r="P74" s="4">
        <v>1389</v>
      </c>
      <c r="Q74" s="14">
        <v>1559</v>
      </c>
      <c r="R74" s="14">
        <v>3004</v>
      </c>
      <c r="S74" s="14">
        <v>2854</v>
      </c>
      <c r="T74" s="113">
        <v>2864</v>
      </c>
      <c r="U74" s="104">
        <v>2235</v>
      </c>
      <c r="V74" s="104">
        <v>2570</v>
      </c>
      <c r="W74" s="104">
        <v>2630</v>
      </c>
      <c r="X74" s="135">
        <v>2497</v>
      </c>
      <c r="Y74" s="35">
        <v>3016</v>
      </c>
    </row>
    <row r="75" spans="1:25" ht="13.5" customHeight="1" x14ac:dyDescent="0.15">
      <c r="A75" s="31" t="s">
        <v>9</v>
      </c>
      <c r="B75" s="3"/>
      <c r="C75" s="32">
        <v>35811</v>
      </c>
      <c r="D75" s="32">
        <v>32587</v>
      </c>
      <c r="E75" s="32">
        <v>31436</v>
      </c>
      <c r="F75" s="32">
        <v>28338</v>
      </c>
      <c r="H75" s="32">
        <v>29340</v>
      </c>
      <c r="J75" s="32">
        <v>29340</v>
      </c>
      <c r="K75" s="32">
        <v>29702</v>
      </c>
      <c r="L75" s="32">
        <v>27932</v>
      </c>
      <c r="M75" s="3">
        <f t="shared" ref="M75:R75" si="18">SUM(M76:M79)</f>
        <v>27079</v>
      </c>
      <c r="N75" s="3">
        <f t="shared" si="18"/>
        <v>27371</v>
      </c>
      <c r="O75" s="3">
        <f t="shared" si="18"/>
        <v>27463</v>
      </c>
      <c r="P75" s="3">
        <f t="shared" si="18"/>
        <v>26950</v>
      </c>
      <c r="Q75" s="3">
        <f t="shared" si="18"/>
        <v>26957</v>
      </c>
      <c r="R75" s="3">
        <f t="shared" si="18"/>
        <v>26741</v>
      </c>
      <c r="S75" s="4">
        <v>26803</v>
      </c>
      <c r="T75" s="117">
        <v>25955</v>
      </c>
      <c r="U75" s="102">
        <v>25232</v>
      </c>
      <c r="V75" s="102">
        <v>24880</v>
      </c>
      <c r="W75" s="102">
        <v>25356</v>
      </c>
      <c r="X75" s="133">
        <v>25406</v>
      </c>
      <c r="Y75" s="133">
        <v>24838</v>
      </c>
    </row>
    <row r="76" spans="1:25" ht="13.5" customHeight="1" x14ac:dyDescent="0.15">
      <c r="A76" s="24" t="s">
        <v>35</v>
      </c>
      <c r="B76" s="4"/>
      <c r="C76" s="25">
        <v>12386</v>
      </c>
      <c r="D76" s="25">
        <v>12382</v>
      </c>
      <c r="E76" s="25">
        <v>11213</v>
      </c>
      <c r="F76" s="25">
        <v>9548</v>
      </c>
      <c r="H76" s="25">
        <v>10156</v>
      </c>
      <c r="J76" s="25">
        <v>10156</v>
      </c>
      <c r="K76" s="25">
        <v>10280</v>
      </c>
      <c r="L76" s="25">
        <v>9081</v>
      </c>
      <c r="M76" s="4">
        <v>8779</v>
      </c>
      <c r="N76" s="4">
        <v>9101</v>
      </c>
      <c r="O76" s="4">
        <v>9181</v>
      </c>
      <c r="P76" s="64">
        <v>8772</v>
      </c>
      <c r="Q76" s="64">
        <v>8982</v>
      </c>
      <c r="R76" s="64">
        <v>8871</v>
      </c>
      <c r="S76" s="4">
        <v>8578</v>
      </c>
      <c r="T76" s="105">
        <v>8415</v>
      </c>
      <c r="U76" s="106">
        <v>8223</v>
      </c>
      <c r="V76" s="106">
        <v>8738</v>
      </c>
      <c r="W76" s="106">
        <v>8746</v>
      </c>
      <c r="X76" s="134">
        <v>8598</v>
      </c>
      <c r="Y76" s="134">
        <v>8100</v>
      </c>
    </row>
    <row r="77" spans="1:25" ht="13.5" customHeight="1" x14ac:dyDescent="0.15">
      <c r="A77" s="24" t="s">
        <v>19</v>
      </c>
      <c r="B77" s="4"/>
      <c r="C77" s="25">
        <v>13531</v>
      </c>
      <c r="D77" s="25">
        <v>14743</v>
      </c>
      <c r="E77" s="25">
        <v>15156</v>
      </c>
      <c r="F77" s="25">
        <v>14217</v>
      </c>
      <c r="H77" s="25">
        <v>14439</v>
      </c>
      <c r="J77" s="25">
        <v>14439</v>
      </c>
      <c r="K77" s="25">
        <v>14852</v>
      </c>
      <c r="L77" s="25">
        <v>14365</v>
      </c>
      <c r="M77" s="4">
        <v>15066</v>
      </c>
      <c r="N77" s="4">
        <v>15085</v>
      </c>
      <c r="O77" s="4">
        <v>15259</v>
      </c>
      <c r="P77" s="64">
        <v>15412</v>
      </c>
      <c r="Q77" s="64">
        <v>15488</v>
      </c>
      <c r="R77" s="64">
        <v>15262</v>
      </c>
      <c r="S77" s="4">
        <v>15390</v>
      </c>
      <c r="T77" s="105">
        <v>14805</v>
      </c>
      <c r="U77" s="106">
        <v>14591</v>
      </c>
      <c r="V77" s="106">
        <v>13654</v>
      </c>
      <c r="W77" s="106">
        <v>14071</v>
      </c>
      <c r="X77" s="134">
        <v>14198</v>
      </c>
      <c r="Y77" s="134">
        <v>14081</v>
      </c>
    </row>
    <row r="78" spans="1:25" ht="13.5" customHeight="1" x14ac:dyDescent="0.15">
      <c r="A78" s="24" t="s">
        <v>78</v>
      </c>
      <c r="B78" s="4"/>
      <c r="C78" s="25"/>
      <c r="D78" s="25">
        <v>4442</v>
      </c>
      <c r="E78" s="25">
        <v>4312</v>
      </c>
      <c r="F78" s="25">
        <v>3834</v>
      </c>
      <c r="H78" s="25">
        <v>3951</v>
      </c>
      <c r="J78" s="25">
        <v>3951</v>
      </c>
      <c r="K78" s="25">
        <v>3807</v>
      </c>
      <c r="L78" s="25">
        <v>3175</v>
      </c>
      <c r="M78" s="4">
        <v>1969</v>
      </c>
      <c r="N78" s="4">
        <v>1949</v>
      </c>
      <c r="O78" s="4">
        <v>1813</v>
      </c>
      <c r="P78" s="64">
        <v>1582</v>
      </c>
      <c r="Q78" s="64">
        <v>1315</v>
      </c>
      <c r="R78" s="64">
        <v>1260</v>
      </c>
      <c r="S78" s="4">
        <v>1146</v>
      </c>
      <c r="T78" s="105">
        <v>1126</v>
      </c>
      <c r="U78" s="106">
        <v>910</v>
      </c>
      <c r="V78" s="106">
        <v>906</v>
      </c>
      <c r="W78" s="106">
        <v>898</v>
      </c>
      <c r="X78" s="134">
        <v>939</v>
      </c>
      <c r="Y78" s="134">
        <v>959</v>
      </c>
    </row>
    <row r="79" spans="1:25" ht="13.5" customHeight="1" x14ac:dyDescent="0.15">
      <c r="A79" s="45" t="s">
        <v>21</v>
      </c>
      <c r="B79" s="14"/>
      <c r="C79" s="35">
        <v>9894</v>
      </c>
      <c r="D79" s="35">
        <v>1020</v>
      </c>
      <c r="E79" s="35">
        <v>755</v>
      </c>
      <c r="F79" s="35">
        <v>739</v>
      </c>
      <c r="H79" s="35">
        <v>794</v>
      </c>
      <c r="J79" s="35">
        <v>794</v>
      </c>
      <c r="K79" s="35">
        <v>763</v>
      </c>
      <c r="L79" s="35">
        <v>1311</v>
      </c>
      <c r="M79" s="14">
        <v>1265</v>
      </c>
      <c r="N79" s="14">
        <v>1236</v>
      </c>
      <c r="O79" s="14">
        <v>1210</v>
      </c>
      <c r="P79" s="12">
        <v>1184</v>
      </c>
      <c r="Q79" s="12">
        <v>1172</v>
      </c>
      <c r="R79" s="12">
        <v>1348</v>
      </c>
      <c r="S79" s="14">
        <v>1689</v>
      </c>
      <c r="T79" s="107">
        <v>1609</v>
      </c>
      <c r="U79" s="104">
        <v>1508</v>
      </c>
      <c r="V79" s="104">
        <v>1582</v>
      </c>
      <c r="W79" s="104">
        <v>1641</v>
      </c>
      <c r="X79" s="135">
        <v>1671</v>
      </c>
      <c r="Y79" s="135">
        <v>1698</v>
      </c>
    </row>
    <row r="80" spans="1:25" ht="13.5" customHeight="1" x14ac:dyDescent="0.15">
      <c r="Q80" s="54"/>
      <c r="R80" s="54"/>
      <c r="S80" s="37"/>
      <c r="T80" s="122"/>
      <c r="U80" s="120"/>
      <c r="V80" s="120"/>
      <c r="W80" s="120"/>
      <c r="X80" s="136"/>
      <c r="Y80" s="136"/>
    </row>
    <row r="81" spans="1:25" ht="13.5" customHeight="1" x14ac:dyDescent="0.15">
      <c r="A81" s="29" t="s">
        <v>92</v>
      </c>
      <c r="B81" s="6"/>
      <c r="C81" s="32">
        <v>668403</v>
      </c>
      <c r="D81" s="32">
        <v>669551</v>
      </c>
      <c r="E81" s="32">
        <v>669551</v>
      </c>
      <c r="F81" s="32">
        <v>669551</v>
      </c>
      <c r="H81" s="32">
        <v>903551</v>
      </c>
      <c r="J81" s="32">
        <v>903551</v>
      </c>
      <c r="K81" s="32">
        <v>903551</v>
      </c>
      <c r="L81" s="32">
        <v>903551</v>
      </c>
      <c r="M81" s="6">
        <v>903551</v>
      </c>
      <c r="N81" s="6">
        <v>903551</v>
      </c>
      <c r="O81" s="6">
        <v>903551</v>
      </c>
      <c r="P81" s="55">
        <v>90366</v>
      </c>
      <c r="Q81" s="55">
        <v>90487</v>
      </c>
      <c r="R81" s="55">
        <v>90594</v>
      </c>
      <c r="S81" s="6">
        <v>90642</v>
      </c>
      <c r="T81" s="110">
        <v>90810.899000000005</v>
      </c>
      <c r="U81" s="109">
        <v>91000</v>
      </c>
      <c r="V81" s="109">
        <v>91167.198999999993</v>
      </c>
      <c r="W81" s="109">
        <v>91401</v>
      </c>
      <c r="X81" s="137">
        <v>91538.599000000002</v>
      </c>
      <c r="Y81" s="137">
        <v>142319.26199999999</v>
      </c>
    </row>
    <row r="82" spans="1:25" ht="13.5" customHeight="1" x14ac:dyDescent="0.15">
      <c r="A82" s="29" t="s">
        <v>10</v>
      </c>
      <c r="B82" s="6"/>
      <c r="C82" s="30">
        <v>66588</v>
      </c>
      <c r="D82" s="30">
        <v>58209</v>
      </c>
      <c r="E82" s="30">
        <v>56458</v>
      </c>
      <c r="F82" s="30">
        <v>59035</v>
      </c>
      <c r="H82" s="30">
        <v>64386</v>
      </c>
      <c r="J82" s="30">
        <v>64386</v>
      </c>
      <c r="K82" s="30">
        <v>80237</v>
      </c>
      <c r="L82" s="30">
        <v>86959</v>
      </c>
      <c r="M82" s="6">
        <v>69786</v>
      </c>
      <c r="N82" s="6">
        <v>75134</v>
      </c>
      <c r="O82" s="6">
        <v>74089</v>
      </c>
      <c r="P82" s="55">
        <v>67878</v>
      </c>
      <c r="Q82" s="55">
        <v>59893</v>
      </c>
      <c r="R82" s="55">
        <v>55359</v>
      </c>
      <c r="S82" s="6">
        <v>58333</v>
      </c>
      <c r="T82" s="110">
        <v>52157</v>
      </c>
      <c r="U82" s="109">
        <v>50618</v>
      </c>
      <c r="V82" s="109">
        <v>45718</v>
      </c>
      <c r="W82" s="109">
        <v>49878</v>
      </c>
      <c r="X82" s="137">
        <v>48245</v>
      </c>
      <c r="Y82" s="137">
        <v>43909</v>
      </c>
    </row>
    <row r="83" spans="1:25" ht="13.5" customHeight="1" x14ac:dyDescent="0.15">
      <c r="A83" s="46" t="s">
        <v>11</v>
      </c>
      <c r="B83" s="9"/>
      <c r="C83" s="15"/>
      <c r="D83" s="15"/>
      <c r="E83" s="15"/>
      <c r="F83" s="15"/>
      <c r="H83" s="15"/>
      <c r="J83" s="15"/>
      <c r="K83" s="15"/>
      <c r="L83" s="15"/>
      <c r="M83" s="13"/>
      <c r="N83" s="13"/>
      <c r="O83" s="13"/>
      <c r="P83" s="64"/>
      <c r="Q83" s="64"/>
      <c r="R83" s="64"/>
      <c r="S83" s="3"/>
      <c r="T83" s="105"/>
      <c r="U83" s="102"/>
      <c r="V83" s="102"/>
      <c r="W83" s="102"/>
      <c r="X83" s="133"/>
      <c r="Y83" s="133"/>
    </row>
    <row r="84" spans="1:25" s="28" customFormat="1" ht="13.5" customHeight="1" x14ac:dyDescent="0.15">
      <c r="A84" s="48" t="s">
        <v>39</v>
      </c>
      <c r="B84" s="9" t="s">
        <v>2</v>
      </c>
      <c r="C84" s="49">
        <v>0.33500000000000002</v>
      </c>
      <c r="D84" s="49">
        <v>0.33169999999999999</v>
      </c>
      <c r="E84" s="49">
        <v>0.42</v>
      </c>
      <c r="F84" s="49">
        <v>0.42099999999999999</v>
      </c>
      <c r="H84" s="49">
        <v>0.39379999999999998</v>
      </c>
      <c r="J84" s="49">
        <v>0.39379999999999998</v>
      </c>
      <c r="K84" s="49">
        <v>0.318</v>
      </c>
      <c r="L84" s="49">
        <v>0.23419999999999999</v>
      </c>
      <c r="M84" s="9">
        <v>0.26700000000000002</v>
      </c>
      <c r="N84" s="9">
        <v>0.23200000000000001</v>
      </c>
      <c r="O84" s="9">
        <v>0.23300000000000001</v>
      </c>
      <c r="P84" s="60">
        <v>0.22486999999999999</v>
      </c>
      <c r="Q84" s="60">
        <v>0.25180000000000002</v>
      </c>
      <c r="R84" s="60">
        <v>0.26800000000000002</v>
      </c>
      <c r="S84" s="90">
        <v>0.24970000000000001</v>
      </c>
      <c r="T84" s="126">
        <v>0.27300000000000002</v>
      </c>
      <c r="U84" s="126">
        <v>0.251</v>
      </c>
      <c r="V84" s="126">
        <v>0.311</v>
      </c>
      <c r="W84" s="126">
        <v>0.2823</v>
      </c>
      <c r="X84" s="138">
        <v>0.23200000000000001</v>
      </c>
      <c r="Y84" s="138">
        <v>0.19950000000000001</v>
      </c>
    </row>
    <row r="85" spans="1:25" s="28" customFormat="1" ht="13.5" customHeight="1" x14ac:dyDescent="0.15">
      <c r="A85" s="48" t="s">
        <v>40</v>
      </c>
      <c r="B85" s="9" t="s">
        <v>2</v>
      </c>
      <c r="C85" s="49">
        <v>7.0000000000000007E-2</v>
      </c>
      <c r="D85" s="49">
        <v>0.06</v>
      </c>
      <c r="E85" s="49">
        <v>5.8999999999999997E-2</v>
      </c>
      <c r="F85" s="49">
        <v>5.7000000000000002E-2</v>
      </c>
      <c r="H85" s="49">
        <v>4.1399999999999999E-2</v>
      </c>
      <c r="J85" s="49">
        <v>4.1399999999999999E-2</v>
      </c>
      <c r="K85" s="49">
        <v>4.4999999999999998E-2</v>
      </c>
      <c r="L85" s="49">
        <v>5.0999999999999997E-2</v>
      </c>
      <c r="M85" s="9">
        <v>4.3999999999999997E-2</v>
      </c>
      <c r="N85" s="9">
        <v>4.4999999999999998E-2</v>
      </c>
      <c r="O85" s="9">
        <v>0.05</v>
      </c>
      <c r="P85" s="60">
        <v>4.8419999999999998E-2</v>
      </c>
      <c r="Q85" s="60">
        <v>4.41E-2</v>
      </c>
      <c r="R85" s="60">
        <v>3.4000000000000002E-2</v>
      </c>
      <c r="S85" s="90">
        <v>4.1399999999999999E-2</v>
      </c>
      <c r="T85" s="126">
        <v>3.6999999999999998E-2</v>
      </c>
      <c r="U85" s="126">
        <v>3.5000000000000003E-2</v>
      </c>
      <c r="V85" s="126">
        <v>3.2500000000000001E-2</v>
      </c>
      <c r="W85" s="126">
        <v>3.0499999999999999E-2</v>
      </c>
      <c r="X85" s="138">
        <v>3.3500000000000002E-2</v>
      </c>
      <c r="Y85" s="138">
        <v>2.07E-2</v>
      </c>
    </row>
    <row r="86" spans="1:25" s="28" customFormat="1" ht="13.5" customHeight="1" x14ac:dyDescent="0.15">
      <c r="A86" s="48" t="s">
        <v>41</v>
      </c>
      <c r="B86" s="9" t="s">
        <v>2</v>
      </c>
      <c r="C86" s="49">
        <v>0.34799999999999998</v>
      </c>
      <c r="D86" s="49">
        <v>0.39689999999999998</v>
      </c>
      <c r="E86" s="49">
        <v>0.311</v>
      </c>
      <c r="F86" s="49">
        <v>0.29699999999999999</v>
      </c>
      <c r="H86" s="49">
        <v>0.36009999999999998</v>
      </c>
      <c r="J86" s="49">
        <v>0.36009999999999998</v>
      </c>
      <c r="K86" s="49">
        <v>0.21</v>
      </c>
      <c r="L86" s="49">
        <v>0.221</v>
      </c>
      <c r="M86" s="9">
        <v>0.307</v>
      </c>
      <c r="N86" s="9">
        <v>0.20300000000000001</v>
      </c>
      <c r="O86" s="9">
        <v>0.153</v>
      </c>
      <c r="P86" s="60">
        <v>0.16875000000000001</v>
      </c>
      <c r="Q86" s="60">
        <v>0.2198</v>
      </c>
      <c r="R86" s="60">
        <v>0.25700000000000001</v>
      </c>
      <c r="S86" s="90">
        <v>0.13719999999999999</v>
      </c>
      <c r="T86" s="126">
        <v>0.21099999999999999</v>
      </c>
      <c r="U86" s="126">
        <v>0.23599999999999999</v>
      </c>
      <c r="V86" s="126">
        <v>0.25390000000000001</v>
      </c>
      <c r="W86" s="126">
        <v>0.1973</v>
      </c>
      <c r="X86" s="138">
        <v>0.21240000000000001</v>
      </c>
      <c r="Y86" s="138">
        <v>0.1991</v>
      </c>
    </row>
    <row r="87" spans="1:25" s="28" customFormat="1" ht="13.5" customHeight="1" x14ac:dyDescent="0.15">
      <c r="A87" s="50" t="s">
        <v>42</v>
      </c>
      <c r="B87" s="10" t="s">
        <v>2</v>
      </c>
      <c r="C87" s="51">
        <v>0.245</v>
      </c>
      <c r="D87" s="51">
        <v>0.20949999999999999</v>
      </c>
      <c r="E87" s="51">
        <v>0.21</v>
      </c>
      <c r="F87" s="51">
        <v>0.22500000000000001</v>
      </c>
      <c r="H87" s="51">
        <v>0.20499999999999999</v>
      </c>
      <c r="J87" s="51">
        <v>0.20499999999999999</v>
      </c>
      <c r="K87" s="51">
        <v>0.42699999999999999</v>
      </c>
      <c r="L87" s="51">
        <v>0.49309999999999998</v>
      </c>
      <c r="M87" s="10">
        <v>0.38100000000000001</v>
      </c>
      <c r="N87" s="10">
        <v>0.51900000000000002</v>
      </c>
      <c r="O87" s="10">
        <v>0.56399999999999995</v>
      </c>
      <c r="P87" s="84">
        <v>0.55781000000000003</v>
      </c>
      <c r="Q87" s="84">
        <v>0.48430000000000001</v>
      </c>
      <c r="R87" s="84">
        <v>0.441</v>
      </c>
      <c r="S87" s="100">
        <v>0.57169999999999999</v>
      </c>
      <c r="T87" s="127">
        <v>0.47899999999999998</v>
      </c>
      <c r="U87" s="127">
        <v>0.47699999999999998</v>
      </c>
      <c r="V87" s="127">
        <v>0.40200000000000002</v>
      </c>
      <c r="W87" s="127">
        <v>0.48959999999999998</v>
      </c>
      <c r="X87" s="139">
        <v>0.52170000000000005</v>
      </c>
      <c r="Y87" s="139">
        <v>0.58050000000000002</v>
      </c>
    </row>
    <row r="88" spans="1:25" s="28" customFormat="1" ht="13.5" customHeight="1" x14ac:dyDescent="0.15">
      <c r="A88" s="74"/>
      <c r="B88" s="75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5"/>
      <c r="N88" s="75"/>
      <c r="O88" s="75"/>
      <c r="Q88" s="54"/>
      <c r="R88" s="54"/>
      <c r="S88" s="37"/>
      <c r="T88" s="122"/>
      <c r="U88" s="120"/>
      <c r="V88" s="120"/>
      <c r="W88" s="120"/>
      <c r="X88" s="136"/>
      <c r="Y88" s="136"/>
    </row>
    <row r="89" spans="1:25" s="28" customFormat="1" ht="13.5" customHeight="1" x14ac:dyDescent="0.15">
      <c r="A89" s="40" t="s">
        <v>94</v>
      </c>
      <c r="B89" s="41" t="s">
        <v>18</v>
      </c>
      <c r="C89" s="82">
        <v>6</v>
      </c>
      <c r="D89" s="82">
        <v>6</v>
      </c>
      <c r="E89" s="82">
        <v>6</v>
      </c>
      <c r="F89" s="82">
        <v>6</v>
      </c>
      <c r="G89" s="85"/>
      <c r="H89" s="82">
        <v>6</v>
      </c>
      <c r="I89" s="85"/>
      <c r="J89" s="82">
        <v>6</v>
      </c>
      <c r="K89" s="82">
        <v>4.5</v>
      </c>
      <c r="L89" s="82">
        <v>0</v>
      </c>
      <c r="M89" s="82">
        <v>0</v>
      </c>
      <c r="N89" s="82">
        <v>0</v>
      </c>
      <c r="O89" s="82">
        <v>0</v>
      </c>
      <c r="P89" s="88">
        <v>0</v>
      </c>
      <c r="Q89" s="88">
        <v>20</v>
      </c>
      <c r="R89" s="88">
        <v>30</v>
      </c>
      <c r="S89" s="88">
        <v>0</v>
      </c>
      <c r="T89" s="128">
        <v>0</v>
      </c>
      <c r="U89" s="88">
        <v>0</v>
      </c>
      <c r="V89" s="88">
        <v>0</v>
      </c>
      <c r="W89" s="88">
        <v>0</v>
      </c>
      <c r="X89" s="140">
        <v>0</v>
      </c>
      <c r="Y89" s="140">
        <v>0</v>
      </c>
    </row>
    <row r="90" spans="1:25" s="28" customFormat="1" ht="13.5" customHeight="1" x14ac:dyDescent="0.15">
      <c r="A90" s="77" t="s">
        <v>68</v>
      </c>
      <c r="B90" s="10" t="s">
        <v>2</v>
      </c>
      <c r="C90" s="27">
        <f>C89/C45</f>
        <v>0.27459954233409611</v>
      </c>
      <c r="D90" s="27">
        <f>D89/D45</f>
        <v>7.9533404029692473E-2</v>
      </c>
      <c r="E90" s="94" t="s">
        <v>80</v>
      </c>
      <c r="F90" s="94" t="s">
        <v>80</v>
      </c>
      <c r="G90" s="49"/>
      <c r="H90" s="27">
        <f>H89/H45</f>
        <v>46.153846153846153</v>
      </c>
      <c r="I90" s="49"/>
      <c r="J90" s="27">
        <f>J89/J45</f>
        <v>0.38338658146964855</v>
      </c>
      <c r="K90" s="94" t="s">
        <v>74</v>
      </c>
      <c r="L90" s="94" t="s">
        <v>74</v>
      </c>
      <c r="M90" s="94" t="s">
        <v>74</v>
      </c>
      <c r="N90" s="94" t="s">
        <v>74</v>
      </c>
      <c r="O90" s="94" t="s">
        <v>74</v>
      </c>
      <c r="P90" s="94" t="s">
        <v>74</v>
      </c>
      <c r="Q90" s="5">
        <v>0.41433602651750567</v>
      </c>
      <c r="R90" s="5">
        <v>0.2605071205279611</v>
      </c>
      <c r="S90" s="99" t="s">
        <v>84</v>
      </c>
      <c r="T90" s="119" t="s">
        <v>74</v>
      </c>
      <c r="U90" s="5" t="s">
        <v>74</v>
      </c>
      <c r="V90" s="5" t="s">
        <v>84</v>
      </c>
      <c r="W90" s="5" t="s">
        <v>84</v>
      </c>
      <c r="X90" s="141" t="s">
        <v>74</v>
      </c>
      <c r="Y90" s="141" t="s">
        <v>84</v>
      </c>
    </row>
    <row r="91" spans="1:25" ht="13.5" customHeight="1" x14ac:dyDescent="0.15">
      <c r="A91" s="38" t="s">
        <v>93</v>
      </c>
      <c r="H91" s="59"/>
      <c r="Q91" s="54"/>
      <c r="R91" s="54"/>
      <c r="S91" s="37"/>
      <c r="T91" s="122"/>
      <c r="U91" s="120"/>
      <c r="V91" s="120"/>
      <c r="W91" s="120"/>
      <c r="X91" s="136"/>
      <c r="Y91" s="136"/>
    </row>
    <row r="92" spans="1:25" ht="13.5" customHeight="1" x14ac:dyDescent="0.15">
      <c r="A92" s="31" t="s">
        <v>12</v>
      </c>
      <c r="B92" s="47" t="s">
        <v>18</v>
      </c>
      <c r="C92" s="13">
        <v>773</v>
      </c>
      <c r="D92" s="13">
        <v>718</v>
      </c>
      <c r="E92" s="13">
        <v>597</v>
      </c>
      <c r="F92" s="13">
        <v>374</v>
      </c>
      <c r="H92" s="13">
        <v>319</v>
      </c>
      <c r="J92" s="13">
        <v>319</v>
      </c>
      <c r="K92" s="13">
        <v>270</v>
      </c>
      <c r="L92" s="13">
        <v>126</v>
      </c>
      <c r="M92" s="11">
        <v>154</v>
      </c>
      <c r="N92" s="11">
        <v>149</v>
      </c>
      <c r="O92" s="11">
        <v>142</v>
      </c>
      <c r="P92" s="13">
        <v>951</v>
      </c>
      <c r="Q92" s="97">
        <v>1080</v>
      </c>
      <c r="R92" s="97">
        <v>1315</v>
      </c>
      <c r="S92" s="3">
        <v>965</v>
      </c>
      <c r="T92" s="101">
        <v>613</v>
      </c>
      <c r="U92" s="102">
        <v>785</v>
      </c>
      <c r="V92" s="102">
        <v>761</v>
      </c>
      <c r="W92" s="102">
        <v>882</v>
      </c>
      <c r="X92" s="133">
        <v>541</v>
      </c>
      <c r="Y92" s="133">
        <v>710</v>
      </c>
    </row>
    <row r="93" spans="1:25" ht="13.5" customHeight="1" x14ac:dyDescent="0.15">
      <c r="A93" s="45" t="s">
        <v>13</v>
      </c>
      <c r="B93" s="52" t="s">
        <v>38</v>
      </c>
      <c r="C93" s="16">
        <v>501</v>
      </c>
      <c r="D93" s="16">
        <v>408</v>
      </c>
      <c r="E93" s="16">
        <v>183</v>
      </c>
      <c r="F93" s="16">
        <v>206</v>
      </c>
      <c r="H93" s="16">
        <v>163</v>
      </c>
      <c r="J93" s="16">
        <v>163</v>
      </c>
      <c r="K93" s="16">
        <v>120</v>
      </c>
      <c r="L93" s="16">
        <v>54</v>
      </c>
      <c r="M93" s="12">
        <v>90</v>
      </c>
      <c r="N93" s="12">
        <v>94</v>
      </c>
      <c r="O93" s="12">
        <v>64</v>
      </c>
      <c r="P93" s="16">
        <v>600</v>
      </c>
      <c r="Q93" s="98">
        <v>743</v>
      </c>
      <c r="R93" s="98">
        <v>767</v>
      </c>
      <c r="S93" s="14">
        <v>282</v>
      </c>
      <c r="T93" s="103">
        <v>257</v>
      </c>
      <c r="U93" s="104">
        <v>362</v>
      </c>
      <c r="V93" s="104">
        <v>360</v>
      </c>
      <c r="W93" s="104">
        <v>492</v>
      </c>
      <c r="X93" s="135">
        <v>319</v>
      </c>
      <c r="Y93" s="135">
        <v>315</v>
      </c>
    </row>
    <row r="94" spans="1:25" ht="13.5" customHeight="1" x14ac:dyDescent="0.15">
      <c r="A94" s="36"/>
      <c r="B94" s="37"/>
      <c r="Q94" s="95"/>
      <c r="R94" s="95"/>
      <c r="S94" s="37"/>
      <c r="T94" s="129"/>
      <c r="U94" s="120"/>
      <c r="V94" s="120"/>
      <c r="W94" s="120"/>
      <c r="X94" s="136"/>
      <c r="Y94" s="136"/>
    </row>
    <row r="95" spans="1:25" s="54" customFormat="1" ht="13.5" customHeight="1" x14ac:dyDescent="0.15">
      <c r="A95" s="29" t="s">
        <v>14</v>
      </c>
      <c r="B95" s="6" t="s">
        <v>0</v>
      </c>
      <c r="C95" s="11">
        <v>177672</v>
      </c>
      <c r="D95" s="11">
        <v>169514</v>
      </c>
      <c r="E95" s="11">
        <v>149419</v>
      </c>
      <c r="F95" s="11">
        <v>109921</v>
      </c>
      <c r="H95" s="11">
        <v>114278</v>
      </c>
      <c r="J95" s="11">
        <v>114278</v>
      </c>
      <c r="K95" s="11">
        <v>108801</v>
      </c>
      <c r="L95" s="11">
        <v>98767</v>
      </c>
      <c r="M95" s="6">
        <v>105682</v>
      </c>
      <c r="N95" s="6">
        <v>107018</v>
      </c>
      <c r="O95" s="6">
        <v>101156</v>
      </c>
      <c r="P95" s="55">
        <v>101316</v>
      </c>
      <c r="Q95" s="6">
        <v>104499</v>
      </c>
      <c r="R95" s="6">
        <v>111882</v>
      </c>
      <c r="S95" s="6">
        <v>105136</v>
      </c>
      <c r="T95" s="130">
        <v>87327</v>
      </c>
      <c r="U95" s="130">
        <v>88300</v>
      </c>
      <c r="V95" s="130">
        <v>96695</v>
      </c>
      <c r="W95" s="130">
        <v>109159</v>
      </c>
      <c r="X95" s="137">
        <v>119967</v>
      </c>
      <c r="Y95" s="30">
        <v>117849</v>
      </c>
    </row>
    <row r="96" spans="1:25" s="54" customFormat="1" ht="13.5" customHeight="1" x14ac:dyDescent="0.15">
      <c r="A96" s="29" t="s">
        <v>69</v>
      </c>
      <c r="B96" s="6" t="s">
        <v>0</v>
      </c>
      <c r="C96" s="55">
        <v>-2513</v>
      </c>
      <c r="D96" s="55">
        <v>-4596</v>
      </c>
      <c r="E96" s="55">
        <v>-5923</v>
      </c>
      <c r="F96" s="55">
        <v>-1932</v>
      </c>
      <c r="H96" s="55">
        <v>2875</v>
      </c>
      <c r="J96" s="55">
        <v>2875</v>
      </c>
      <c r="K96" s="55">
        <v>-1466</v>
      </c>
      <c r="L96" s="55">
        <v>-1115</v>
      </c>
      <c r="M96" s="6">
        <v>1669</v>
      </c>
      <c r="N96" s="6">
        <v>-2722</v>
      </c>
      <c r="O96" s="6">
        <v>-7688</v>
      </c>
      <c r="P96" s="55">
        <v>-7398</v>
      </c>
      <c r="Q96" s="6">
        <v>4408</v>
      </c>
      <c r="R96" s="6">
        <v>8734</v>
      </c>
      <c r="S96" s="6">
        <v>-2528</v>
      </c>
      <c r="T96" s="130">
        <v>-10222</v>
      </c>
      <c r="U96" s="130">
        <v>-3808</v>
      </c>
      <c r="V96" s="130">
        <v>12349</v>
      </c>
      <c r="W96" s="130">
        <v>756</v>
      </c>
      <c r="X96" s="142">
        <v>2995</v>
      </c>
      <c r="Y96" s="6">
        <v>-1761</v>
      </c>
    </row>
    <row r="97" spans="1:25" s="54" customFormat="1" ht="13.5" customHeight="1" x14ac:dyDescent="0.15">
      <c r="A97" s="29" t="s">
        <v>15</v>
      </c>
      <c r="B97" s="6" t="s">
        <v>0</v>
      </c>
      <c r="C97" s="55">
        <v>17516</v>
      </c>
      <c r="D97" s="55">
        <v>-10910</v>
      </c>
      <c r="E97" s="55">
        <v>21597</v>
      </c>
      <c r="F97" s="55">
        <v>-4832</v>
      </c>
      <c r="H97" s="55">
        <v>292</v>
      </c>
      <c r="J97" s="55">
        <v>292</v>
      </c>
      <c r="K97" s="55">
        <v>-827</v>
      </c>
      <c r="L97" s="55">
        <v>-4854</v>
      </c>
      <c r="M97" s="6">
        <v>-795</v>
      </c>
      <c r="N97" s="6">
        <v>1064</v>
      </c>
      <c r="O97" s="6">
        <v>-6655</v>
      </c>
      <c r="P97" s="55">
        <v>-3906</v>
      </c>
      <c r="Q97" s="6">
        <v>5920</v>
      </c>
      <c r="R97" s="6">
        <v>8836</v>
      </c>
      <c r="S97" s="6">
        <v>-2713</v>
      </c>
      <c r="T97" s="130">
        <v>-208</v>
      </c>
      <c r="U97" s="130">
        <v>1633</v>
      </c>
      <c r="V97" s="130">
        <v>13331</v>
      </c>
      <c r="W97" s="130">
        <v>2130</v>
      </c>
      <c r="X97" s="142">
        <v>8565</v>
      </c>
      <c r="Y97" s="6">
        <v>-2105</v>
      </c>
    </row>
    <row r="98" spans="1:25" s="54" customFormat="1" ht="13.5" customHeight="1" x14ac:dyDescent="0.15">
      <c r="A98" s="29" t="s">
        <v>71</v>
      </c>
      <c r="B98" s="6" t="s">
        <v>0</v>
      </c>
      <c r="C98" s="12">
        <v>305899</v>
      </c>
      <c r="D98" s="12">
        <v>274717</v>
      </c>
      <c r="E98" s="12">
        <v>280829</v>
      </c>
      <c r="F98" s="12">
        <v>298261</v>
      </c>
      <c r="H98" s="12">
        <v>302835</v>
      </c>
      <c r="J98" s="12">
        <v>302835</v>
      </c>
      <c r="K98" s="12">
        <v>296520</v>
      </c>
      <c r="L98" s="12">
        <v>290289</v>
      </c>
      <c r="M98" s="6">
        <v>291303</v>
      </c>
      <c r="N98" s="6">
        <v>290632</v>
      </c>
      <c r="O98" s="6">
        <v>282805</v>
      </c>
      <c r="P98" s="55">
        <v>320288</v>
      </c>
      <c r="Q98" s="6">
        <v>326688</v>
      </c>
      <c r="R98" s="6">
        <v>324580</v>
      </c>
      <c r="S98" s="6">
        <v>312055</v>
      </c>
      <c r="T98" s="130">
        <v>311706</v>
      </c>
      <c r="U98" s="130">
        <v>311345</v>
      </c>
      <c r="V98" s="130">
        <v>317844</v>
      </c>
      <c r="W98" s="130">
        <v>314934</v>
      </c>
      <c r="X98" s="137">
        <v>321472</v>
      </c>
      <c r="Y98" s="30">
        <v>316747</v>
      </c>
    </row>
    <row r="99" spans="1:25" s="54" customFormat="1" ht="13.5" customHeight="1" x14ac:dyDescent="0.15">
      <c r="A99" s="29" t="s">
        <v>97</v>
      </c>
      <c r="B99" s="6" t="s">
        <v>0</v>
      </c>
      <c r="C99" s="12">
        <v>80435</v>
      </c>
      <c r="D99" s="12">
        <v>65515</v>
      </c>
      <c r="E99" s="12">
        <v>83103</v>
      </c>
      <c r="F99" s="12">
        <v>67604</v>
      </c>
      <c r="H99" s="12">
        <v>60261</v>
      </c>
      <c r="J99" s="12">
        <v>60261</v>
      </c>
      <c r="K99" s="12">
        <v>54020</v>
      </c>
      <c r="L99" s="12">
        <v>47805</v>
      </c>
      <c r="M99" s="6">
        <v>48657</v>
      </c>
      <c r="N99" s="6">
        <v>49664</v>
      </c>
      <c r="O99" s="6">
        <v>42973</v>
      </c>
      <c r="P99" s="55">
        <v>39042</v>
      </c>
      <c r="Q99" s="6">
        <v>44962</v>
      </c>
      <c r="R99" s="6">
        <v>48129</v>
      </c>
      <c r="S99" s="6">
        <v>42594</v>
      </c>
      <c r="T99" s="130">
        <v>40736</v>
      </c>
      <c r="U99" s="130">
        <v>39826</v>
      </c>
      <c r="V99" s="130">
        <v>51207</v>
      </c>
      <c r="W99" s="130">
        <v>51387</v>
      </c>
      <c r="X99" s="137">
        <v>58002</v>
      </c>
      <c r="Y99" s="30">
        <v>53947</v>
      </c>
    </row>
    <row r="100" spans="1:25" s="54" customFormat="1" ht="13.5" customHeight="1" x14ac:dyDescent="0.15">
      <c r="A100" s="29" t="s">
        <v>16</v>
      </c>
      <c r="B100" s="6"/>
      <c r="C100" s="12">
        <v>2708</v>
      </c>
      <c r="D100" s="12">
        <v>2634</v>
      </c>
      <c r="E100" s="12">
        <v>2374</v>
      </c>
      <c r="F100" s="12">
        <v>2303</v>
      </c>
      <c r="H100" s="12">
        <v>2277</v>
      </c>
      <c r="J100" s="12">
        <v>2277</v>
      </c>
      <c r="K100" s="12">
        <v>2219</v>
      </c>
      <c r="L100" s="12">
        <v>2076</v>
      </c>
      <c r="M100" s="6">
        <v>2053</v>
      </c>
      <c r="N100" s="6">
        <v>2024</v>
      </c>
      <c r="O100" s="6">
        <v>1986</v>
      </c>
      <c r="P100" s="55">
        <v>1952</v>
      </c>
      <c r="Q100" s="6">
        <v>1961</v>
      </c>
      <c r="R100" s="6">
        <v>1944</v>
      </c>
      <c r="S100" s="6">
        <v>1980</v>
      </c>
      <c r="T100" s="130">
        <v>1934</v>
      </c>
      <c r="U100" s="130">
        <v>1692</v>
      </c>
      <c r="V100" s="130">
        <v>1707</v>
      </c>
      <c r="W100" s="130">
        <v>1717</v>
      </c>
      <c r="X100" s="137">
        <v>1787</v>
      </c>
      <c r="Y100" s="30">
        <v>1847</v>
      </c>
    </row>
    <row r="101" spans="1:25" ht="13.5" customHeight="1" x14ac:dyDescent="0.15">
      <c r="Q101" s="8"/>
      <c r="R101" s="8"/>
    </row>
    <row r="102" spans="1:25" ht="13.5" customHeight="1" x14ac:dyDescent="0.15">
      <c r="A102" s="38" t="s">
        <v>88</v>
      </c>
    </row>
    <row r="103" spans="1:25" ht="13.5" customHeight="1" x14ac:dyDescent="0.15">
      <c r="A103" s="38" t="s">
        <v>86</v>
      </c>
    </row>
    <row r="104" spans="1:25" ht="13.5" customHeight="1" x14ac:dyDescent="0.15">
      <c r="A104" s="38" t="s">
        <v>102</v>
      </c>
    </row>
  </sheetData>
  <phoneticPr fontId="2"/>
  <printOptions horizontalCentered="1"/>
  <pageMargins left="0.11811023622047245" right="0" top="0.39370078740157483" bottom="0.19685039370078741" header="0.39370078740157483" footer="0.19685039370078741"/>
  <pageSetup paperSize="8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445F0658BE7FAD438D3B1D28F0A5752B0302007AB68B13E580EA4E99E8E9FD869B78CB" ma:contentTypeVersion="10" ma:contentTypeDescription="" ma:contentTypeScope="" ma:versionID="e8529ac7654272c22ab3bdde4992ec3a">
  <xsd:schema xmlns:xsd="http://www.w3.org/2001/XMLSchema" xmlns:xs="http://www.w3.org/2001/XMLSchema" xmlns:p="http://schemas.microsoft.com/office/2006/metadata/properties" xmlns:ns2="13fb499f-c428-44b3-9e9d-44ddfcde9562" xmlns:ns3="5686d453-4f1d-4f64-89ce-d92421480c25" targetNamespace="http://schemas.microsoft.com/office/2006/metadata/properties" ma:root="true" ma:fieldsID="f9baf1f27f9e3043d3e4aac82298fe01" ns2:_="" ns3:_="">
    <xsd:import namespace="13fb499f-c428-44b3-9e9d-44ddfcde9562"/>
    <xsd:import namespace="5686d453-4f1d-4f64-89ce-d92421480c25"/>
    <xsd:element name="properties">
      <xsd:complexType>
        <xsd:sequence>
          <xsd:element name="documentManagement">
            <xsd:complexType>
              <xsd:all>
                <xsd:element ref="ns2:Document_x0020_Expiry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b499f-c428-44b3-9e9d-44ddfcde9562" elementFormDefault="qualified">
    <xsd:import namespace="http://schemas.microsoft.com/office/2006/documentManagement/types"/>
    <xsd:import namespace="http://schemas.microsoft.com/office/infopath/2007/PartnerControls"/>
    <xsd:element name="Document_x0020_Expiry" ma:index="8" ma:displayName="Document Expiry" ma:default="Indefinite" ma:format="Dropdown" ma:internalName="Document_x0020_Expiry">
      <xsd:simpleType>
        <xsd:restriction base="dms:Choice">
          <xsd:enumeration value="3 months"/>
          <xsd:enumeration value="6 months"/>
          <xsd:enumeration value="1 year"/>
          <xsd:enumeration value="3 years"/>
          <xsd:enumeration value="5 years"/>
          <xsd:enumeration value="10 years"/>
          <xsd:enumeration value="20 years"/>
          <xsd:enumeration value="30 years"/>
          <xsd:enumeration value="Indefini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6d453-4f1d-4f64-89ce-d92421480c25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11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Expiry xmlns="13fb499f-c428-44b3-9e9d-44ddfcde9562">Indefinite</Document_x0020_Expiry>
  </documentManagement>
</p:properties>
</file>

<file path=customXml/item6.xml><?xml version="1.0" encoding="utf-8"?>
<?mso-contentType ?>
<SharedContentType xmlns="Microsoft.SharePoint.Taxonomy.ContentTypeSync" SourceId="1fbfcef1-2cd9-47d8-a2ea-ebdab5b697ae" ContentTypeId="0x010100445F0658BE7FAD438D3B1D28F0A5752B0302" PreviousValue="false"/>
</file>

<file path=customXml/itemProps1.xml><?xml version="1.0" encoding="utf-8"?>
<ds:datastoreItem xmlns:ds="http://schemas.openxmlformats.org/officeDocument/2006/customXml" ds:itemID="{4E9D0064-9166-4047-ACD8-093A869C1A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D1D198-7003-4B6B-9CB7-39CEBFA619E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9D110E1-CE47-4E59-A64A-5A098A37BE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b499f-c428-44b3-9e9d-44ddfcde9562"/>
    <ds:schemaRef ds:uri="5686d453-4f1d-4f64-89ce-d92421480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D5C5FD-B994-4587-B4DA-C9F2E5E4C9C6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1EAB9F62-A5F7-44F8-A0D0-9D6C73FD82BC}">
  <ds:schemaRefs>
    <ds:schemaRef ds:uri="http://schemas.microsoft.com/office/2006/metadata/properties"/>
    <ds:schemaRef ds:uri="http://schemas.microsoft.com/office/infopath/2007/PartnerControls"/>
    <ds:schemaRef ds:uri="13fb499f-c428-44b3-9e9d-44ddfcde9562"/>
  </ds:schemaRefs>
</ds:datastoreItem>
</file>

<file path=customXml/itemProps6.xml><?xml version="1.0" encoding="utf-8"?>
<ds:datastoreItem xmlns:ds="http://schemas.openxmlformats.org/officeDocument/2006/customXml" ds:itemID="{D4050019-55BE-4AE2-9C7B-9DE53D190F8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Long Term Financial Data</vt:lpstr>
      <vt:lpstr>'Long Term Financial Data'!Print_Area</vt:lpstr>
    </vt:vector>
  </TitlesOfParts>
  <Company>日本板硝子株式会社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日本板硝子株式会社</dc:creator>
  <cp:lastModifiedBy>Chiba Natsumi [千葉 夏美]</cp:lastModifiedBy>
  <cp:lastPrinted>2020-06-19T01:40:18Z</cp:lastPrinted>
  <dcterms:created xsi:type="dcterms:W3CDTF">2004-06-30T04:27:21Z</dcterms:created>
  <dcterms:modified xsi:type="dcterms:W3CDTF">2026-07-01T04:06:52Z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NASV3AV7VNNW-1-3603</vt:lpwstr>
  </property>
  <property fmtid="{D5CDD505-2E9C-101B-9397-08002B2CF9AE}" pid="3" name="_dlc_DocIdItemGuid">
    <vt:lpwstr>dfbb71be-7dec-4d46-8ea3-67ab2e8cfa35</vt:lpwstr>
  </property>
  <property fmtid="{D5CDD505-2E9C-101B-9397-08002B2CF9AE}" pid="4" name="_dlc_DocIdUrl">
    <vt:lpwstr>http://teams.mynsg.net/sites/jpTS0135/_layouts/DocIdRedir.aspx?ID=NASV3AV7VNNW-1-3603, NASV3AV7VNNW-1-3603</vt:lpwstr>
  </property>
</Properties>
</file>